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30" windowHeight="10610"/>
  </bookViews>
  <sheets>
    <sheet name="Sheet1" sheetId="1" r:id="rId1"/>
  </sheets>
  <definedNames>
    <definedName name="_xlnm._FilterDatabase" localSheetId="0" hidden="1">Sheet1!$A$3:$K$715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<sst xmlns="http://schemas.openxmlformats.org/spreadsheetml/2006/main" count="3573" uniqueCount="746">
  <si>
    <t>附件1</t>
  </si>
  <si>
    <t>海南热带海洋学院2023年公开招聘员额制工作人员（第二批）
笔试成绩、入围资格复审名单和拟入围面试人员名单</t>
  </si>
  <si>
    <t>序号</t>
  </si>
  <si>
    <t>报考岗位</t>
  </si>
  <si>
    <t>姓名</t>
  </si>
  <si>
    <t>准考证号</t>
  </si>
  <si>
    <t>笔试成绩</t>
  </si>
  <si>
    <t>排名</t>
  </si>
  <si>
    <t>实际开考职数</t>
  </si>
  <si>
    <t>笔试合格分数线</t>
  </si>
  <si>
    <t>是否入围资格复审</t>
  </si>
  <si>
    <t>是否拟入围面试</t>
  </si>
  <si>
    <t>备注</t>
  </si>
  <si>
    <t>0101-电子信息科学与技术专业教师(海洋信息工程学院)</t>
  </si>
  <si>
    <t>成霏雪</t>
  </si>
  <si>
    <t>是</t>
  </si>
  <si>
    <t/>
  </si>
  <si>
    <t>符春秀</t>
  </si>
  <si>
    <t>否</t>
  </si>
  <si>
    <t>王天冬</t>
  </si>
  <si>
    <t>付悦欣</t>
  </si>
  <si>
    <t>缺考</t>
  </si>
  <si>
    <t>黄菊</t>
  </si>
  <si>
    <t>郭义华</t>
  </si>
  <si>
    <t>董利邦</t>
  </si>
  <si>
    <t>江莘</t>
  </si>
  <si>
    <t>赖流明</t>
  </si>
  <si>
    <t>刘墨迪</t>
  </si>
  <si>
    <t>邓亚迪</t>
  </si>
  <si>
    <t>蒋会尧</t>
  </si>
  <si>
    <t>章信盛</t>
  </si>
  <si>
    <t>0102-船舶电子电气工程专业教师(国际航海学院)</t>
  </si>
  <si>
    <t>彭庆忠</t>
  </si>
  <si>
    <t>严业利</t>
  </si>
  <si>
    <t>陈添宝</t>
  </si>
  <si>
    <t>0103-轮机工程专业教师1(国际航海学院)</t>
  </si>
  <si>
    <t>史培博</t>
  </si>
  <si>
    <t>于金玲</t>
  </si>
  <si>
    <t>王平林</t>
  </si>
  <si>
    <t>朱振宇</t>
  </si>
  <si>
    <t>李冲</t>
  </si>
  <si>
    <t>武文昊</t>
  </si>
  <si>
    <t>王宜涵</t>
  </si>
  <si>
    <t>佟伟</t>
  </si>
  <si>
    <t>苏志恒</t>
  </si>
  <si>
    <t>贾盼盼</t>
  </si>
  <si>
    <t>王士鹏</t>
  </si>
  <si>
    <t>李俊鹤</t>
  </si>
  <si>
    <t>王聪</t>
  </si>
  <si>
    <t>张泽军</t>
  </si>
  <si>
    <t>0104-轮机工程专业教师2(国际航海学院)</t>
  </si>
  <si>
    <t>王振涛</t>
  </si>
  <si>
    <t>符良书</t>
  </si>
  <si>
    <t>张万达</t>
  </si>
  <si>
    <t>廖亮辉</t>
  </si>
  <si>
    <t>吴继才</t>
  </si>
  <si>
    <t>张川川</t>
  </si>
  <si>
    <t>周卫平</t>
  </si>
  <si>
    <t>0105-计算机类专业教师(计算机科学与技术学院)</t>
  </si>
  <si>
    <t>金志宇</t>
  </si>
  <si>
    <t>郝思聪</t>
  </si>
  <si>
    <t>李帅</t>
  </si>
  <si>
    <t>李勇新</t>
  </si>
  <si>
    <t>王磊</t>
  </si>
  <si>
    <t>武继杰</t>
  </si>
  <si>
    <t>张晴</t>
  </si>
  <si>
    <t>李婷</t>
  </si>
  <si>
    <t>谢富中</t>
  </si>
  <si>
    <t>白雪</t>
  </si>
  <si>
    <t>姚倩</t>
  </si>
  <si>
    <t>康靖宇</t>
  </si>
  <si>
    <t>赵海晨</t>
  </si>
  <si>
    <t>0107-秘书学专业教师(人文社会科学学院)</t>
  </si>
  <si>
    <t>王娇芬</t>
  </si>
  <si>
    <t>林鑫</t>
  </si>
  <si>
    <t>马丽娜</t>
  </si>
  <si>
    <t>阿伦赛汉</t>
  </si>
  <si>
    <t>麦丹娆</t>
  </si>
  <si>
    <t>王林鑫</t>
  </si>
  <si>
    <t>0108-汉语国际教育专业教师(人文社会科学学院)</t>
  </si>
  <si>
    <t>杜晓璇</t>
  </si>
  <si>
    <t>蔡海涵</t>
  </si>
  <si>
    <t>戴安琪</t>
  </si>
  <si>
    <t>许诺茵</t>
  </si>
  <si>
    <t>张琳娜</t>
  </si>
  <si>
    <t>毛芳芷</t>
  </si>
  <si>
    <t>何雨泓</t>
  </si>
  <si>
    <t>覃海珠</t>
  </si>
  <si>
    <t>张起</t>
  </si>
  <si>
    <t>戴娇娇</t>
  </si>
  <si>
    <t>陈欣珊</t>
  </si>
  <si>
    <t>张明秀</t>
  </si>
  <si>
    <t>钱洁</t>
  </si>
  <si>
    <t>尚同慧</t>
  </si>
  <si>
    <t>张玉萍</t>
  </si>
  <si>
    <t>王旭卓</t>
  </si>
  <si>
    <t>王雅萌</t>
  </si>
  <si>
    <t>高宇飞</t>
  </si>
  <si>
    <t>刘思含</t>
  </si>
  <si>
    <t>吴静宇</t>
  </si>
  <si>
    <t>宋明憓</t>
  </si>
  <si>
    <t>俞雷</t>
  </si>
  <si>
    <t>洪怡然</t>
  </si>
  <si>
    <t>李雪</t>
  </si>
  <si>
    <t>梁海燕</t>
  </si>
  <si>
    <t>符世怡</t>
  </si>
  <si>
    <t>冯耀艺</t>
  </si>
  <si>
    <t>石云梦</t>
  </si>
  <si>
    <t>张垚</t>
  </si>
  <si>
    <t>蔡宏宇</t>
  </si>
  <si>
    <t>李慧</t>
  </si>
  <si>
    <t>叶子欣</t>
  </si>
  <si>
    <t>张雪彤</t>
  </si>
  <si>
    <t>周德欢</t>
  </si>
  <si>
    <t>王晓佳</t>
  </si>
  <si>
    <t>孙一楠</t>
  </si>
  <si>
    <t>师亚楠</t>
  </si>
  <si>
    <t>瞿佳成</t>
  </si>
  <si>
    <t>范雪梅</t>
  </si>
  <si>
    <t>陈琪</t>
  </si>
  <si>
    <t>0111-婴幼儿托育服务与管理（专）专业教师1(民族学院)</t>
  </si>
  <si>
    <t>张馨桐</t>
  </si>
  <si>
    <t>宋泽琪</t>
  </si>
  <si>
    <t>唐洪敏</t>
  </si>
  <si>
    <t>舒德荣</t>
  </si>
  <si>
    <t>高淳</t>
  </si>
  <si>
    <t>柯炎梅</t>
  </si>
  <si>
    <t>吴丽丽</t>
  </si>
  <si>
    <t>0113-大数据与会计专业教师(民族学院)</t>
  </si>
  <si>
    <t>王玮</t>
  </si>
  <si>
    <t>任洁琳</t>
  </si>
  <si>
    <t>李璐</t>
  </si>
  <si>
    <t>徐姣</t>
  </si>
  <si>
    <t>陈名越</t>
  </si>
  <si>
    <t>韦强壮</t>
  </si>
  <si>
    <t>张婷婷</t>
  </si>
  <si>
    <t>曾丽丽</t>
  </si>
  <si>
    <t>王天舒</t>
  </si>
  <si>
    <t>0114-中医养生保健专业教师(民族学院)</t>
  </si>
  <si>
    <t>王佳音</t>
  </si>
  <si>
    <t>符月梅</t>
  </si>
  <si>
    <t>荣立洋</t>
  </si>
  <si>
    <t>郑忠旺</t>
  </si>
  <si>
    <t>武东燕</t>
  </si>
  <si>
    <t>尧光学</t>
  </si>
  <si>
    <t>张满丽</t>
  </si>
  <si>
    <t>牛蔚</t>
  </si>
  <si>
    <t>0115-音乐表演教师(艺术学院)</t>
  </si>
  <si>
    <t>宋屹杰</t>
  </si>
  <si>
    <t>王贝贝</t>
  </si>
  <si>
    <t>曾秋智</t>
  </si>
  <si>
    <t>陈枫</t>
  </si>
  <si>
    <t>陈星伊</t>
  </si>
  <si>
    <t>韩文</t>
  </si>
  <si>
    <t>袁昊</t>
  </si>
  <si>
    <t>赵晨皓</t>
  </si>
  <si>
    <t>刘骄扬</t>
  </si>
  <si>
    <t>孙思程</t>
  </si>
  <si>
    <t>姚爽</t>
  </si>
  <si>
    <t>席悦</t>
  </si>
  <si>
    <t>陶立志</t>
  </si>
  <si>
    <t>费雪</t>
  </si>
  <si>
    <t>周艺敏</t>
  </si>
  <si>
    <t>陶诗虎</t>
  </si>
  <si>
    <t>赵子健</t>
  </si>
  <si>
    <t>邓雨容</t>
  </si>
  <si>
    <t>陈珊珊</t>
  </si>
  <si>
    <t>王团子</t>
  </si>
  <si>
    <t>蔡奇</t>
  </si>
  <si>
    <t>杜欣</t>
  </si>
  <si>
    <t>王景田</t>
  </si>
  <si>
    <t>陈婉萍</t>
  </si>
  <si>
    <t>张小鹏</t>
  </si>
  <si>
    <t>曾松</t>
  </si>
  <si>
    <t>雷秋琪</t>
  </si>
  <si>
    <t>孙沫</t>
  </si>
  <si>
    <t>张佳琪</t>
  </si>
  <si>
    <t>曾增</t>
  </si>
  <si>
    <t>龙聃</t>
  </si>
  <si>
    <t>何晓光</t>
  </si>
  <si>
    <t>张来福</t>
  </si>
  <si>
    <t>许健</t>
  </si>
  <si>
    <t>庞子琦</t>
  </si>
  <si>
    <t>马浩田</t>
  </si>
  <si>
    <t>李秭</t>
  </si>
  <si>
    <t>韩欣颖</t>
  </si>
  <si>
    <t>张梦雪</t>
  </si>
  <si>
    <t>董芃杉</t>
  </si>
  <si>
    <t>宋竺蹊</t>
  </si>
  <si>
    <t>王亚</t>
  </si>
  <si>
    <t>徐佳睿</t>
  </si>
  <si>
    <t>王强</t>
  </si>
  <si>
    <t>胡蝶</t>
  </si>
  <si>
    <t>谷佩佳</t>
  </si>
  <si>
    <t>王欢</t>
  </si>
  <si>
    <t>招硕基</t>
  </si>
  <si>
    <t>陈宇阳</t>
  </si>
  <si>
    <t>张奥晨</t>
  </si>
  <si>
    <t>赵宇</t>
  </si>
  <si>
    <t>邢树婷</t>
  </si>
  <si>
    <t>徐艺涵</t>
  </si>
  <si>
    <t>李岚菊</t>
  </si>
  <si>
    <t>耿锋</t>
  </si>
  <si>
    <t>0201-海洋技术专业实验员1(海洋科学技术学院)</t>
  </si>
  <si>
    <t>莫淑媛</t>
  </si>
  <si>
    <t>徐以正</t>
  </si>
  <si>
    <t>王士成</t>
  </si>
  <si>
    <t>王贵圆</t>
  </si>
  <si>
    <t>陈慧欣</t>
  </si>
  <si>
    <t>0203-旅游管理实验员(旅游学院)</t>
  </si>
  <si>
    <t>安娜</t>
  </si>
  <si>
    <t>吴璐瑶</t>
  </si>
  <si>
    <t>毛奕</t>
  </si>
  <si>
    <t>樊正午</t>
  </si>
  <si>
    <t>陈方园</t>
  </si>
  <si>
    <t>唐远玲</t>
  </si>
  <si>
    <t>杨秋霞</t>
  </si>
  <si>
    <t>刘云昕</t>
  </si>
  <si>
    <t>靳梦婷</t>
  </si>
  <si>
    <t>李安琪</t>
  </si>
  <si>
    <t>李玉洁</t>
  </si>
  <si>
    <t>陈明宇</t>
  </si>
  <si>
    <t>屠洪睿</t>
  </si>
  <si>
    <t>蔡小雪</t>
  </si>
  <si>
    <t>0204-市场营销实验员(商学院)</t>
  </si>
  <si>
    <t>范缤兮</t>
  </si>
  <si>
    <t>梁辉</t>
  </si>
  <si>
    <t>陈进豪</t>
  </si>
  <si>
    <t>骈博剑</t>
  </si>
  <si>
    <t>0301-管理岗1(学校党政机关)</t>
  </si>
  <si>
    <t>张燕召</t>
  </si>
  <si>
    <t>李楚</t>
  </si>
  <si>
    <t>陈晓妹</t>
  </si>
  <si>
    <t>李小洁</t>
  </si>
  <si>
    <t>高泽烁</t>
  </si>
  <si>
    <t>李皇萱</t>
  </si>
  <si>
    <t>景晨辉</t>
  </si>
  <si>
    <t>0302-管理岗2(学校党政机关)</t>
  </si>
  <si>
    <t>韩行</t>
  </si>
  <si>
    <t>洪琳</t>
  </si>
  <si>
    <t>李洋</t>
  </si>
  <si>
    <t>0401-行政秘书(人事处)</t>
  </si>
  <si>
    <t>李月洁</t>
  </si>
  <si>
    <t>宫淑悦</t>
  </si>
  <si>
    <t>刘泽</t>
  </si>
  <si>
    <t>王艺霏</t>
  </si>
  <si>
    <t>李清月</t>
  </si>
  <si>
    <t>王丹阳</t>
  </si>
  <si>
    <t>王帅君</t>
  </si>
  <si>
    <t>施鉴钊</t>
  </si>
  <si>
    <t>周晓彤</t>
  </si>
  <si>
    <t>郑维乙</t>
  </si>
  <si>
    <t>刘黎静</t>
  </si>
  <si>
    <t>张梦</t>
  </si>
  <si>
    <t>杨灵玉</t>
  </si>
  <si>
    <t>田奇聪</t>
  </si>
  <si>
    <t>李琳琳</t>
  </si>
  <si>
    <t>甘一涵</t>
  </si>
  <si>
    <t>刘嘉琛</t>
  </si>
  <si>
    <t>苗青青</t>
  </si>
  <si>
    <t>陈雪盟</t>
  </si>
  <si>
    <t>李亚莉</t>
  </si>
  <si>
    <t>范晓萱</t>
  </si>
  <si>
    <t>车文斌</t>
  </si>
  <si>
    <t>谭琪</t>
  </si>
  <si>
    <t>孙源</t>
  </si>
  <si>
    <t>陈佩佩</t>
  </si>
  <si>
    <t>魏佳洁</t>
  </si>
  <si>
    <t>杜明佳</t>
  </si>
  <si>
    <t>于姗</t>
  </si>
  <si>
    <t>邢琭妍</t>
  </si>
  <si>
    <t>邱令怡</t>
  </si>
  <si>
    <t>刘梦</t>
  </si>
  <si>
    <t>靖文博</t>
  </si>
  <si>
    <t>孙桃竹</t>
  </si>
  <si>
    <t>张君秋</t>
  </si>
  <si>
    <t>李新</t>
  </si>
  <si>
    <t>郑楉文</t>
  </si>
  <si>
    <t>贾新蕾</t>
  </si>
  <si>
    <t>陈秋诗</t>
  </si>
  <si>
    <t>韩金恒</t>
  </si>
  <si>
    <t>黄增朝</t>
  </si>
  <si>
    <t>陈建任</t>
  </si>
  <si>
    <t>张阳</t>
  </si>
  <si>
    <t>陈悦</t>
  </si>
  <si>
    <t>曾德锐</t>
  </si>
  <si>
    <t>郄诗超</t>
  </si>
  <si>
    <t>荆天宇</t>
  </si>
  <si>
    <t>赵丹妮</t>
  </si>
  <si>
    <t>戴晨露</t>
  </si>
  <si>
    <t>许瑞</t>
  </si>
  <si>
    <t>程佳英</t>
  </si>
  <si>
    <t>王瑶珺</t>
  </si>
  <si>
    <t>孙宇飞</t>
  </si>
  <si>
    <t>王伟博</t>
  </si>
  <si>
    <t>樊晓倩</t>
  </si>
  <si>
    <t>林红杏</t>
  </si>
  <si>
    <t>李欣欣</t>
  </si>
  <si>
    <t>覃克文</t>
  </si>
  <si>
    <t>林梅雪</t>
  </si>
  <si>
    <t>苏梦灿</t>
  </si>
  <si>
    <t>蒙萌</t>
  </si>
  <si>
    <t>徐辉</t>
  </si>
  <si>
    <t>于巍涛</t>
  </si>
  <si>
    <t>王俊丽</t>
  </si>
  <si>
    <t>鲍婉宜</t>
  </si>
  <si>
    <t>韦思</t>
  </si>
  <si>
    <t>杨雅麟</t>
  </si>
  <si>
    <t>辛悦</t>
  </si>
  <si>
    <t>刘子略</t>
  </si>
  <si>
    <t>赵凯迪</t>
  </si>
  <si>
    <t>邸冠程</t>
  </si>
  <si>
    <t>何倩</t>
  </si>
  <si>
    <t>谢振蕊</t>
  </si>
  <si>
    <t>李晓婷</t>
  </si>
  <si>
    <t>梁思凤</t>
  </si>
  <si>
    <t>董如歌</t>
  </si>
  <si>
    <t>高晓媛</t>
  </si>
  <si>
    <t>孙璐</t>
  </si>
  <si>
    <t>周莹</t>
  </si>
  <si>
    <t>郑宏斌</t>
  </si>
  <si>
    <t>姚玲弟</t>
  </si>
  <si>
    <t>毕博</t>
  </si>
  <si>
    <t>李蓉</t>
  </si>
  <si>
    <t>冯嘉妮</t>
  </si>
  <si>
    <t>吴晓艺</t>
  </si>
  <si>
    <t>赵芸善</t>
  </si>
  <si>
    <t>廖美娟</t>
  </si>
  <si>
    <t>吴赞</t>
  </si>
  <si>
    <t>刘业莹</t>
  </si>
  <si>
    <t>邹银银</t>
  </si>
  <si>
    <t>陈月森</t>
  </si>
  <si>
    <t>高启洁</t>
  </si>
  <si>
    <t>冯君玉</t>
  </si>
  <si>
    <t>郑佳雯</t>
  </si>
  <si>
    <t>石婷婷</t>
  </si>
  <si>
    <t>符崇乐</t>
  </si>
  <si>
    <t>张朝萱</t>
  </si>
  <si>
    <t>允明泰</t>
  </si>
  <si>
    <t>刘爱馨</t>
  </si>
  <si>
    <t>蓝晶晶</t>
  </si>
  <si>
    <t>赵晗舒</t>
  </si>
  <si>
    <t>杨帆</t>
  </si>
  <si>
    <t>于彤</t>
  </si>
  <si>
    <t>王晨阳</t>
  </si>
  <si>
    <t>文运</t>
  </si>
  <si>
    <t>张婉婷</t>
  </si>
  <si>
    <t>刘小儒</t>
  </si>
  <si>
    <t>陈豪</t>
  </si>
  <si>
    <t>董亦辰</t>
  </si>
  <si>
    <t>郭瑢</t>
  </si>
  <si>
    <t>郑茹月</t>
  </si>
  <si>
    <t>曾璇</t>
  </si>
  <si>
    <t>邱稀木</t>
  </si>
  <si>
    <t>李杨皓眸</t>
  </si>
  <si>
    <t>姚媛媛</t>
  </si>
  <si>
    <t>钱晨豪</t>
  </si>
  <si>
    <t>吴珩</t>
  </si>
  <si>
    <t>崔欣悦</t>
  </si>
  <si>
    <t>李雪茹</t>
  </si>
  <si>
    <t>蒋雯秀</t>
  </si>
  <si>
    <t>李佳慧</t>
  </si>
  <si>
    <t>李美玲</t>
  </si>
  <si>
    <t>韩相博</t>
  </si>
  <si>
    <t>耿广安</t>
  </si>
  <si>
    <t>邹诗韵</t>
  </si>
  <si>
    <t>容亚梅</t>
  </si>
  <si>
    <t>侯乃鸾</t>
  </si>
  <si>
    <t>程钰博</t>
  </si>
  <si>
    <t>唐茁尧</t>
  </si>
  <si>
    <t>张帅涛</t>
  </si>
  <si>
    <t>徐亚</t>
  </si>
  <si>
    <t>闫玉洁</t>
  </si>
  <si>
    <t>王秋燕</t>
  </si>
  <si>
    <t>摆祥</t>
  </si>
  <si>
    <t>姜秀林</t>
  </si>
  <si>
    <t>张曼</t>
  </si>
  <si>
    <t>宋晓旭</t>
  </si>
  <si>
    <t>谭双英</t>
  </si>
  <si>
    <t>刘浩东</t>
  </si>
  <si>
    <t>王永梅</t>
  </si>
  <si>
    <t>王春山</t>
  </si>
  <si>
    <t>冯瑶</t>
  </si>
  <si>
    <t>原伟杰</t>
  </si>
  <si>
    <t>高一平</t>
  </si>
  <si>
    <t>王元元</t>
  </si>
  <si>
    <t>秦龙</t>
  </si>
  <si>
    <t>许土妹</t>
  </si>
  <si>
    <t>魏苗苗</t>
  </si>
  <si>
    <t>王特</t>
  </si>
  <si>
    <t>张舰</t>
  </si>
  <si>
    <t>田晓雪</t>
  </si>
  <si>
    <t>李妹妹</t>
  </si>
  <si>
    <t>毛玥文</t>
  </si>
  <si>
    <t>金哲如</t>
  </si>
  <si>
    <t>吴丹玭</t>
  </si>
  <si>
    <t>李子玮</t>
  </si>
  <si>
    <t>李昕荻</t>
  </si>
  <si>
    <t>林小漫</t>
  </si>
  <si>
    <t>陈靖仪</t>
  </si>
  <si>
    <t>陈佩颖</t>
  </si>
  <si>
    <t>凌胜昔</t>
  </si>
  <si>
    <t>古丽米热·库尔班</t>
  </si>
  <si>
    <t>蒋莉</t>
  </si>
  <si>
    <t>李芳林</t>
  </si>
  <si>
    <t>邢增婷</t>
  </si>
  <si>
    <t>林海茹</t>
  </si>
  <si>
    <t>符兰樱</t>
  </si>
  <si>
    <t>苏雪松</t>
  </si>
  <si>
    <t>龙橘苹</t>
  </si>
  <si>
    <t>牟楠</t>
  </si>
  <si>
    <t>刘文琪</t>
  </si>
  <si>
    <t>高健</t>
  </si>
  <si>
    <t>吴赤诚</t>
  </si>
  <si>
    <t>李时嘉</t>
  </si>
  <si>
    <t>赵岩</t>
  </si>
  <si>
    <t>蔡嘉丽</t>
  </si>
  <si>
    <t>林诗怡</t>
  </si>
  <si>
    <t>刘宇飞</t>
  </si>
  <si>
    <t>李富杰</t>
  </si>
  <si>
    <t>陈采薇</t>
  </si>
  <si>
    <t>张慧聪</t>
  </si>
  <si>
    <t>李爱明</t>
  </si>
  <si>
    <t>梁德娟</t>
  </si>
  <si>
    <t>马蜻霞</t>
  </si>
  <si>
    <t>赵莹</t>
  </si>
  <si>
    <t>开吾沙尔·皮塔克</t>
  </si>
  <si>
    <t>罗丽萍</t>
  </si>
  <si>
    <t>左兰</t>
  </si>
  <si>
    <t>蒋天恒</t>
  </si>
  <si>
    <t>王梦融</t>
  </si>
  <si>
    <t>黄玲</t>
  </si>
  <si>
    <t>刘芳芳</t>
  </si>
  <si>
    <t>丁军伟</t>
  </si>
  <si>
    <t>林瑞嫦</t>
  </si>
  <si>
    <t>陶红伟</t>
  </si>
  <si>
    <t>庞碧霜</t>
  </si>
  <si>
    <t>吴统诚</t>
  </si>
  <si>
    <t>梁惠婷</t>
  </si>
  <si>
    <t>王东慧</t>
  </si>
  <si>
    <t>辛哲</t>
  </si>
  <si>
    <t>佟天宇</t>
  </si>
  <si>
    <t>杨君琰</t>
  </si>
  <si>
    <t>符倩艳</t>
  </si>
  <si>
    <t>崔媛媛</t>
  </si>
  <si>
    <t>宋晗睿</t>
  </si>
  <si>
    <t>卜晓宇</t>
  </si>
  <si>
    <t>廖敏</t>
  </si>
  <si>
    <t>敖雪航</t>
  </si>
  <si>
    <t>李娅萍</t>
  </si>
  <si>
    <t>音卓</t>
  </si>
  <si>
    <t>陈婷</t>
  </si>
  <si>
    <t>侯燕竹</t>
  </si>
  <si>
    <t>吉福桑</t>
  </si>
  <si>
    <t>廖筱婷</t>
  </si>
  <si>
    <t>韩岩杉</t>
  </si>
  <si>
    <t>易思琪</t>
  </si>
  <si>
    <t>房佳琪</t>
  </si>
  <si>
    <t>劳向悦</t>
  </si>
  <si>
    <t>王雪婷</t>
  </si>
  <si>
    <t>刘瑾</t>
  </si>
  <si>
    <t>冯洋</t>
  </si>
  <si>
    <t>陈保柳</t>
  </si>
  <si>
    <t>谢琛</t>
  </si>
  <si>
    <t>罗招运</t>
  </si>
  <si>
    <t>朱晶</t>
  </si>
  <si>
    <t>池慧</t>
  </si>
  <si>
    <t>那畅</t>
  </si>
  <si>
    <t>罗璐</t>
  </si>
  <si>
    <t>刘婉莹</t>
  </si>
  <si>
    <t>刘金平</t>
  </si>
  <si>
    <t>潘琳</t>
  </si>
  <si>
    <t>刘涛</t>
  </si>
  <si>
    <t>黄宏任</t>
  </si>
  <si>
    <t>李玲霞</t>
  </si>
  <si>
    <t>张文文</t>
  </si>
  <si>
    <t>翁良珠</t>
  </si>
  <si>
    <t>段康钰</t>
  </si>
  <si>
    <t>杨乐</t>
  </si>
  <si>
    <t>王凡</t>
  </si>
  <si>
    <t>夏朝霞</t>
  </si>
  <si>
    <t>丁当</t>
  </si>
  <si>
    <t>符慧珍</t>
  </si>
  <si>
    <t>冯周德</t>
  </si>
  <si>
    <t>纪明华</t>
  </si>
  <si>
    <t>廖燕玲</t>
  </si>
  <si>
    <t>王魏棚</t>
  </si>
  <si>
    <t>周蓝天</t>
  </si>
  <si>
    <t>杨成</t>
  </si>
  <si>
    <t>王雯欣</t>
  </si>
  <si>
    <t>凌博</t>
  </si>
  <si>
    <t>张慧丽</t>
  </si>
  <si>
    <t>苏娜</t>
  </si>
  <si>
    <t>杨春雨</t>
  </si>
  <si>
    <t>金婉馨</t>
  </si>
  <si>
    <t>张明珠</t>
  </si>
  <si>
    <t>文小玲</t>
  </si>
  <si>
    <t>陈子扬</t>
  </si>
  <si>
    <t>周佳逸</t>
  </si>
  <si>
    <t>张小波</t>
  </si>
  <si>
    <t>刘玥彤</t>
  </si>
  <si>
    <t>卫广容</t>
  </si>
  <si>
    <t>柯宁</t>
  </si>
  <si>
    <t>李孟琪</t>
  </si>
  <si>
    <t>张茹茹</t>
  </si>
  <si>
    <t>徐正坤</t>
  </si>
  <si>
    <t>张扬</t>
  </si>
  <si>
    <t>米兰</t>
  </si>
  <si>
    <t>袁光艺</t>
  </si>
  <si>
    <t>马梦芸</t>
  </si>
  <si>
    <t>赖许杭</t>
  </si>
  <si>
    <t>李博文</t>
  </si>
  <si>
    <t>林可</t>
  </si>
  <si>
    <t>张丽军</t>
  </si>
  <si>
    <t>刘志荣</t>
  </si>
  <si>
    <t>李佳婷</t>
  </si>
  <si>
    <t>郭朝阳</t>
  </si>
  <si>
    <t>王丽娟</t>
  </si>
  <si>
    <t>李珂</t>
  </si>
  <si>
    <t>李泽德</t>
  </si>
  <si>
    <t>王柯欣</t>
  </si>
  <si>
    <t>王朋朋</t>
  </si>
  <si>
    <t>黎淑慧</t>
  </si>
  <si>
    <t>穆潇</t>
  </si>
  <si>
    <t>麦思维</t>
  </si>
  <si>
    <t>于淼</t>
  </si>
  <si>
    <t>田瑶</t>
  </si>
  <si>
    <t>郝诗雯</t>
  </si>
  <si>
    <t>周丹丽</t>
  </si>
  <si>
    <t>伍文博</t>
  </si>
  <si>
    <t>何曦</t>
  </si>
  <si>
    <t>马争妍</t>
  </si>
  <si>
    <t>蔡文孟</t>
  </si>
  <si>
    <t>陈邦培</t>
  </si>
  <si>
    <t>刘笑林</t>
  </si>
  <si>
    <t>董浩宇</t>
  </si>
  <si>
    <t>李梦然</t>
  </si>
  <si>
    <t>钟俊</t>
  </si>
  <si>
    <t>孙筱雨</t>
  </si>
  <si>
    <t>何政通</t>
  </si>
  <si>
    <t>张柳桦</t>
  </si>
  <si>
    <t>陈乙玲</t>
  </si>
  <si>
    <t>李青茹</t>
  </si>
  <si>
    <t>刘志刚</t>
  </si>
  <si>
    <t>王玉珏</t>
  </si>
  <si>
    <t>黄坊娇</t>
  </si>
  <si>
    <t>韦其慧</t>
  </si>
  <si>
    <t>李天秀</t>
  </si>
  <si>
    <t>李森楠</t>
  </si>
  <si>
    <t>邝演锋</t>
  </si>
  <si>
    <t>李悦</t>
  </si>
  <si>
    <t>殷青青</t>
  </si>
  <si>
    <t>罗家庆</t>
  </si>
  <si>
    <t>吴红芬</t>
  </si>
  <si>
    <t>蔡洁</t>
  </si>
  <si>
    <t>向凯萍</t>
  </si>
  <si>
    <t>王楚涵</t>
  </si>
  <si>
    <t>王志愚</t>
  </si>
  <si>
    <t>赵通通</t>
  </si>
  <si>
    <t>吴辉晶</t>
  </si>
  <si>
    <t>冯元哲</t>
  </si>
  <si>
    <t>李娜</t>
  </si>
  <si>
    <t>陈智燕</t>
  </si>
  <si>
    <t>李政旭</t>
  </si>
  <si>
    <t>马万哲</t>
  </si>
  <si>
    <t>鲍宇龙</t>
  </si>
  <si>
    <t>张嘉欣</t>
  </si>
  <si>
    <t>邱灿</t>
  </si>
  <si>
    <t>邓婷婷</t>
  </si>
  <si>
    <t>杨智超</t>
  </si>
  <si>
    <t>郝志浩</t>
  </si>
  <si>
    <t>寇明睿</t>
  </si>
  <si>
    <t>陈运坤</t>
  </si>
  <si>
    <t>王一茹</t>
  </si>
  <si>
    <t>柳向娟</t>
  </si>
  <si>
    <t>杜华健</t>
  </si>
  <si>
    <t>云艳虹</t>
  </si>
  <si>
    <t>许瑞雪</t>
  </si>
  <si>
    <t>李美慧</t>
  </si>
  <si>
    <t>罗福丽</t>
  </si>
  <si>
    <t>周海琴</t>
  </si>
  <si>
    <t>严瑶瑶</t>
  </si>
  <si>
    <t>王逗</t>
  </si>
  <si>
    <t>曹祎蕾</t>
  </si>
  <si>
    <t>陈帆</t>
  </si>
  <si>
    <t>蓝淯琛</t>
  </si>
  <si>
    <t>谭美秀</t>
  </si>
  <si>
    <t>孙美莉</t>
  </si>
  <si>
    <t>孙铭阳</t>
  </si>
  <si>
    <t>刘维</t>
  </si>
  <si>
    <t>尚雯</t>
  </si>
  <si>
    <t>林全金</t>
  </si>
  <si>
    <t>曾其娴</t>
  </si>
  <si>
    <t>梁朝娜</t>
  </si>
  <si>
    <t>朱梦羚</t>
  </si>
  <si>
    <t>杜彤彤</t>
  </si>
  <si>
    <t>黄美华</t>
  </si>
  <si>
    <t>陈雪茹</t>
  </si>
  <si>
    <t>竺莲</t>
  </si>
  <si>
    <t>郑虹</t>
  </si>
  <si>
    <t>容英</t>
  </si>
  <si>
    <t>袁琴琴</t>
  </si>
  <si>
    <t>李昕</t>
  </si>
  <si>
    <t>李婧闻</t>
  </si>
  <si>
    <t>齐雨新</t>
  </si>
  <si>
    <t>方倩儿</t>
  </si>
  <si>
    <t>曾玉珠</t>
  </si>
  <si>
    <t>劳培俊</t>
  </si>
  <si>
    <t>黄思宇</t>
  </si>
  <si>
    <t>罗声</t>
  </si>
  <si>
    <t>任珂</t>
  </si>
  <si>
    <t>李昊洋</t>
  </si>
  <si>
    <t>申天天</t>
  </si>
  <si>
    <t>陈开莉</t>
  </si>
  <si>
    <t>陈海燕</t>
  </si>
  <si>
    <t>彭小茗</t>
  </si>
  <si>
    <t>宋雨蒙</t>
  </si>
  <si>
    <t>吕尤佳</t>
  </si>
  <si>
    <t>李依浓</t>
  </si>
  <si>
    <t>杨晗</t>
  </si>
  <si>
    <t>王俊威</t>
  </si>
  <si>
    <t>高博文</t>
  </si>
  <si>
    <t>杨沐璟</t>
  </si>
  <si>
    <t>刘永波</t>
  </si>
  <si>
    <t>林丽霞</t>
  </si>
  <si>
    <t>王庆霆</t>
  </si>
  <si>
    <t>黄翠</t>
  </si>
  <si>
    <t>苏杭</t>
  </si>
  <si>
    <t>任卓一</t>
  </si>
  <si>
    <t>寇晓丽</t>
  </si>
  <si>
    <t>马珒</t>
  </si>
  <si>
    <t>巩裕豪</t>
  </si>
  <si>
    <t>吴丹</t>
  </si>
  <si>
    <t>沈梦琪</t>
  </si>
  <si>
    <t>林涛</t>
  </si>
  <si>
    <t>符伟</t>
  </si>
  <si>
    <t>宋昭</t>
  </si>
  <si>
    <t>蒲悦</t>
  </si>
  <si>
    <t>程莉媛</t>
  </si>
  <si>
    <t>臧传奇</t>
  </si>
  <si>
    <t>王家祺</t>
  </si>
  <si>
    <t>孙清元</t>
  </si>
  <si>
    <t>胡盼</t>
  </si>
  <si>
    <t>李炙霞</t>
  </si>
  <si>
    <t>梁文秀</t>
  </si>
  <si>
    <t>符谷晓</t>
  </si>
  <si>
    <t>陈豪嘉</t>
  </si>
  <si>
    <t>杨玟玟</t>
  </si>
  <si>
    <t>孙雱飞</t>
  </si>
  <si>
    <t>温伟思</t>
  </si>
  <si>
    <t>刘婉婷</t>
  </si>
  <si>
    <t>张小珍</t>
  </si>
  <si>
    <t>王舒乐</t>
  </si>
  <si>
    <t>汪立</t>
  </si>
  <si>
    <t>祝文鑫</t>
  </si>
  <si>
    <t>曹佳</t>
  </si>
  <si>
    <t>黄雨桐</t>
  </si>
  <si>
    <t>陈文玥</t>
  </si>
  <si>
    <t>张姝祎</t>
  </si>
  <si>
    <t>何美荣</t>
  </si>
  <si>
    <t>付雨欣</t>
  </si>
  <si>
    <t>李竹</t>
  </si>
  <si>
    <t>陈淑珍</t>
  </si>
  <si>
    <t>贺晓澍</t>
  </si>
  <si>
    <t>渠媛溪</t>
  </si>
  <si>
    <t>路和峰</t>
  </si>
  <si>
    <t>张国瑞</t>
  </si>
  <si>
    <t>黄骁岭</t>
  </si>
  <si>
    <t>刘皓瑄</t>
  </si>
  <si>
    <t>康帅</t>
  </si>
  <si>
    <t>李奕霖</t>
  </si>
  <si>
    <t>李展</t>
  </si>
  <si>
    <t>王彤</t>
  </si>
  <si>
    <t>陈鑫昊</t>
  </si>
  <si>
    <t>王紫娟</t>
  </si>
  <si>
    <t>张小短</t>
  </si>
  <si>
    <t>周孟炎</t>
  </si>
  <si>
    <t>郭庆</t>
  </si>
  <si>
    <t>李爱基</t>
  </si>
  <si>
    <t>龙城</t>
  </si>
  <si>
    <t>曹珺芸</t>
  </si>
  <si>
    <t>孙铖娜</t>
  </si>
  <si>
    <t>李伊扬</t>
  </si>
  <si>
    <t>赵培琳</t>
  </si>
  <si>
    <t>马杰</t>
  </si>
  <si>
    <t>叶婷</t>
  </si>
  <si>
    <t>李宣霖</t>
  </si>
  <si>
    <t>史美学</t>
  </si>
  <si>
    <t>陈泽珠</t>
  </si>
  <si>
    <t>吴晓明</t>
  </si>
  <si>
    <t>桑思语</t>
  </si>
  <si>
    <t>范幸慧</t>
  </si>
  <si>
    <t>苏丽娇</t>
  </si>
  <si>
    <t>熊孜</t>
  </si>
  <si>
    <t>何瑞丹</t>
  </si>
  <si>
    <t>潘东伟</t>
  </si>
  <si>
    <t>曹港华</t>
  </si>
  <si>
    <t>周颖</t>
  </si>
  <si>
    <t>陈艳霞</t>
  </si>
  <si>
    <t>黄泰山</t>
  </si>
  <si>
    <t>杨珍妮</t>
  </si>
  <si>
    <t>莫翠端</t>
  </si>
  <si>
    <t>蔡绍孟</t>
  </si>
  <si>
    <t>顾诗宇</t>
  </si>
  <si>
    <t>倪德莹</t>
  </si>
  <si>
    <t>韦黎丽</t>
  </si>
  <si>
    <t>王瑀琪</t>
  </si>
  <si>
    <t>伍海波</t>
  </si>
  <si>
    <t>吴海星</t>
  </si>
  <si>
    <t>刘雪</t>
  </si>
  <si>
    <t>何婆保</t>
  </si>
  <si>
    <t>李越</t>
  </si>
  <si>
    <t>王福洲</t>
  </si>
  <si>
    <t>王苹</t>
  </si>
  <si>
    <t>刘溪竹</t>
  </si>
  <si>
    <t>韦雯钰</t>
  </si>
  <si>
    <t>赵清芳</t>
  </si>
  <si>
    <t>张宇欣</t>
  </si>
  <si>
    <t>0501-质控员(质量管理与评估办公室)</t>
  </si>
  <si>
    <t>高甜甜</t>
  </si>
  <si>
    <t>江博为</t>
  </si>
  <si>
    <t>陈玉宝</t>
  </si>
  <si>
    <t>赵凯凤</t>
  </si>
  <si>
    <t>姚坤志</t>
  </si>
  <si>
    <t>梁雪梅</t>
  </si>
  <si>
    <t>高武</t>
  </si>
  <si>
    <t>王琳琳</t>
  </si>
  <si>
    <t>李今普</t>
  </si>
  <si>
    <t>罗小婷</t>
  </si>
  <si>
    <t>刘俊南</t>
  </si>
  <si>
    <t>符伦菁</t>
  </si>
  <si>
    <t>陈月凤</t>
  </si>
  <si>
    <t>郑子琳</t>
  </si>
  <si>
    <t>何莉莉</t>
  </si>
  <si>
    <t>滕翎</t>
  </si>
  <si>
    <t>张恒</t>
  </si>
  <si>
    <t>薛升宇</t>
  </si>
  <si>
    <t>王俊</t>
  </si>
  <si>
    <t>张鑫瑜</t>
  </si>
  <si>
    <t>张岚</t>
  </si>
  <si>
    <t>0504-控制科学与工程专业工程师(海南省海洋测绘工程研究中心)</t>
  </si>
  <si>
    <t>薛菁</t>
  </si>
  <si>
    <t>丁绪鹏</t>
  </si>
  <si>
    <t>谭吉成</t>
  </si>
  <si>
    <t>费斯奇</t>
  </si>
  <si>
    <t>张痛快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</si>
</sst>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8"/>
      <color theme="1"/>
      <name val="黑体"/>
      <charset val="134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0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Border="1" applyAlignment="1" applyProtection="1">
      <alignment horizontal="center" vertical="center" wrapText="1"/>
    </xf>
    <xf numFmtId="176" fontId="5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176" fontId="8" fillId="0" borderId="3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176" fontId="8" fillId="0" borderId="4" xfId="0" applyNumberFormat="1" applyFont="1" applyFill="1" applyBorder="1" applyAlignment="1" applyProtection="1">
      <alignment horizontal="center" vertical="center"/>
    </xf>
    <xf numFmtId="176" fontId="8" fillId="0" borderId="5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15"/>
  <sheetViews>
    <sheetView tabSelected="1" workbookViewId="0">
      <pane ySplit="3" topLeftCell="A4" activePane="bottomLeft" state="frozen"/>
      <selection/>
      <selection pane="bottomLeft" activeCell="C649" sqref="C649"/>
    </sheetView>
  </sheetViews>
  <sheetFormatPr defaultColWidth="8.72727272727273" defaultRowHeight="20.1" customHeight="1"/>
  <cols>
    <col min="1" max="1" width="5.25454545454545" style="1"/>
    <col min="2" max="2" width="58.8181818181818" style="1" customWidth="1"/>
    <col min="3" max="3" width="16.9090909090909" style="1" customWidth="1"/>
    <col min="4" max="4" width="13.8727272727273" style="1"/>
    <col min="5" max="5" width="11.8181818181818" style="1" customWidth="1"/>
    <col min="6" max="7" width="8" style="1" customWidth="1"/>
    <col min="8" max="8" width="10" style="3" customWidth="1"/>
    <col min="9" max="9" width="10.1818181818182" style="1" customWidth="1"/>
    <col min="10" max="10" width="11.5454545454545" style="1" customWidth="1"/>
    <col min="11" max="11" width="9.09090909090909" style="1" customWidth="1"/>
    <col min="12" max="259" width="9" style="1"/>
    <col min="260" max="16384" width="8.72727272727273" style="1"/>
  </cols>
  <sheetData>
    <row r="1" customHeight="1" spans="1:1">
      <c r="A1" s="1" t="s">
        <v>0</v>
      </c>
    </row>
    <row r="2" s="1" customFormat="1" ht="59" customHeight="1" spans="1:11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</row>
    <row r="3" s="1" customFormat="1" ht="38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  <c r="I3" s="22" t="s">
        <v>10</v>
      </c>
      <c r="J3" s="22" t="s">
        <v>11</v>
      </c>
      <c r="K3" s="7" t="s">
        <v>12</v>
      </c>
    </row>
    <row r="4" s="2" customFormat="1" ht="16" customHeight="1" spans="1:11">
      <c r="A4" s="10">
        <v>1</v>
      </c>
      <c r="B4" s="10" t="s">
        <v>13</v>
      </c>
      <c r="C4" s="10" t="s">
        <v>14</v>
      </c>
      <c r="D4" s="10" t="str">
        <f>"202305270204"</f>
        <v>202305270204</v>
      </c>
      <c r="E4" s="11">
        <v>65.5</v>
      </c>
      <c r="F4" s="12">
        <v>1</v>
      </c>
      <c r="G4" s="13">
        <v>3</v>
      </c>
      <c r="H4" s="14">
        <f>AVERAGE(E4:E6)</f>
        <v>58.1666666666667</v>
      </c>
      <c r="I4" s="23" t="s">
        <v>15</v>
      </c>
      <c r="J4" s="23" t="s">
        <v>15</v>
      </c>
      <c r="K4" s="10" t="s">
        <v>16</v>
      </c>
    </row>
    <row r="5" s="2" customFormat="1" ht="16" customHeight="1" spans="1:11">
      <c r="A5" s="10">
        <v>2</v>
      </c>
      <c r="B5" s="10" t="s">
        <v>13</v>
      </c>
      <c r="C5" s="10" t="s">
        <v>17</v>
      </c>
      <c r="D5" s="10" t="str">
        <f>"202305270208"</f>
        <v>202305270208</v>
      </c>
      <c r="E5" s="15">
        <v>56.5</v>
      </c>
      <c r="F5" s="16">
        <v>2</v>
      </c>
      <c r="G5" s="17"/>
      <c r="H5" s="18"/>
      <c r="I5" s="24" t="s">
        <v>18</v>
      </c>
      <c r="J5" s="24" t="s">
        <v>18</v>
      </c>
      <c r="K5" s="10" t="s">
        <v>16</v>
      </c>
    </row>
    <row r="6" s="2" customFormat="1" ht="16" customHeight="1" spans="1:11">
      <c r="A6" s="10">
        <v>3</v>
      </c>
      <c r="B6" s="10" t="s">
        <v>13</v>
      </c>
      <c r="C6" s="10" t="s">
        <v>19</v>
      </c>
      <c r="D6" s="10" t="str">
        <f>"202305270213"</f>
        <v>202305270213</v>
      </c>
      <c r="E6" s="15">
        <v>52.5</v>
      </c>
      <c r="F6" s="16">
        <v>3</v>
      </c>
      <c r="G6" s="17"/>
      <c r="H6" s="19"/>
      <c r="I6" s="24" t="s">
        <v>18</v>
      </c>
      <c r="J6" s="24" t="s">
        <v>18</v>
      </c>
      <c r="K6" s="10" t="s">
        <v>16</v>
      </c>
    </row>
    <row r="7" s="2" customFormat="1" ht="16" customHeight="1" spans="1:11">
      <c r="A7" s="10">
        <v>4</v>
      </c>
      <c r="B7" s="10" t="s">
        <v>13</v>
      </c>
      <c r="C7" s="10" t="s">
        <v>20</v>
      </c>
      <c r="D7" s="10" t="str">
        <f>"202305270201"</f>
        <v>202305270201</v>
      </c>
      <c r="E7" s="15">
        <v>0</v>
      </c>
      <c r="F7" s="16">
        <v>4</v>
      </c>
      <c r="G7" s="17"/>
      <c r="H7" s="20"/>
      <c r="I7" s="24" t="s">
        <v>18</v>
      </c>
      <c r="J7" s="24" t="s">
        <v>18</v>
      </c>
      <c r="K7" s="10" t="s">
        <v>21</v>
      </c>
    </row>
    <row r="8" s="2" customFormat="1" ht="16" customHeight="1" spans="1:11">
      <c r="A8" s="10">
        <v>5</v>
      </c>
      <c r="B8" s="10" t="s">
        <v>13</v>
      </c>
      <c r="C8" s="10" t="s">
        <v>22</v>
      </c>
      <c r="D8" s="10" t="str">
        <f>"202305270202"</f>
        <v>202305270202</v>
      </c>
      <c r="E8" s="15">
        <v>0</v>
      </c>
      <c r="F8" s="16">
        <v>4</v>
      </c>
      <c r="G8" s="17"/>
      <c r="H8" s="20"/>
      <c r="I8" s="24" t="s">
        <v>18</v>
      </c>
      <c r="J8" s="24" t="s">
        <v>18</v>
      </c>
      <c r="K8" s="10" t="s">
        <v>21</v>
      </c>
    </row>
    <row r="9" s="2" customFormat="1" ht="16" customHeight="1" spans="1:11">
      <c r="A9" s="10">
        <v>6</v>
      </c>
      <c r="B9" s="10" t="s">
        <v>13</v>
      </c>
      <c r="C9" s="10" t="s">
        <v>23</v>
      </c>
      <c r="D9" s="10" t="str">
        <f>"202305270203"</f>
        <v>202305270203</v>
      </c>
      <c r="E9" s="15">
        <v>0</v>
      </c>
      <c r="F9" s="16">
        <v>4</v>
      </c>
      <c r="G9" s="17"/>
      <c r="H9" s="20"/>
      <c r="I9" s="24" t="s">
        <v>18</v>
      </c>
      <c r="J9" s="24" t="s">
        <v>18</v>
      </c>
      <c r="K9" s="10" t="s">
        <v>21</v>
      </c>
    </row>
    <row r="10" s="2" customFormat="1" ht="16" customHeight="1" spans="1:11">
      <c r="A10" s="10">
        <v>7</v>
      </c>
      <c r="B10" s="10" t="s">
        <v>13</v>
      </c>
      <c r="C10" s="10" t="s">
        <v>24</v>
      </c>
      <c r="D10" s="10" t="str">
        <f>"202305270205"</f>
        <v>202305270205</v>
      </c>
      <c r="E10" s="15">
        <v>0</v>
      </c>
      <c r="F10" s="16">
        <v>4</v>
      </c>
      <c r="G10" s="17"/>
      <c r="H10" s="20"/>
      <c r="I10" s="24" t="s">
        <v>18</v>
      </c>
      <c r="J10" s="24" t="s">
        <v>18</v>
      </c>
      <c r="K10" s="10" t="s">
        <v>21</v>
      </c>
    </row>
    <row r="11" s="2" customFormat="1" ht="16" customHeight="1" spans="1:11">
      <c r="A11" s="10">
        <v>8</v>
      </c>
      <c r="B11" s="10" t="s">
        <v>13</v>
      </c>
      <c r="C11" s="10" t="s">
        <v>25</v>
      </c>
      <c r="D11" s="10" t="str">
        <f>"202305270206"</f>
        <v>202305270206</v>
      </c>
      <c r="E11" s="15">
        <v>0</v>
      </c>
      <c r="F11" s="16">
        <v>4</v>
      </c>
      <c r="G11" s="17"/>
      <c r="H11" s="20"/>
      <c r="I11" s="24" t="s">
        <v>18</v>
      </c>
      <c r="J11" s="24" t="s">
        <v>18</v>
      </c>
      <c r="K11" s="10" t="s">
        <v>21</v>
      </c>
    </row>
    <row r="12" s="2" customFormat="1" ht="16" customHeight="1" spans="1:11">
      <c r="A12" s="10">
        <v>9</v>
      </c>
      <c r="B12" s="10" t="s">
        <v>13</v>
      </c>
      <c r="C12" s="10" t="s">
        <v>26</v>
      </c>
      <c r="D12" s="10" t="str">
        <f>"202305270207"</f>
        <v>202305270207</v>
      </c>
      <c r="E12" s="15">
        <v>0</v>
      </c>
      <c r="F12" s="16">
        <v>4</v>
      </c>
      <c r="G12" s="17"/>
      <c r="H12" s="20"/>
      <c r="I12" s="24" t="s">
        <v>18</v>
      </c>
      <c r="J12" s="24" t="s">
        <v>18</v>
      </c>
      <c r="K12" s="10" t="s">
        <v>21</v>
      </c>
    </row>
    <row r="13" s="2" customFormat="1" ht="16" customHeight="1" spans="1:11">
      <c r="A13" s="10">
        <v>10</v>
      </c>
      <c r="B13" s="10" t="s">
        <v>13</v>
      </c>
      <c r="C13" s="10" t="s">
        <v>27</v>
      </c>
      <c r="D13" s="10" t="str">
        <f>"202305270209"</f>
        <v>202305270209</v>
      </c>
      <c r="E13" s="15">
        <v>0</v>
      </c>
      <c r="F13" s="16">
        <v>4</v>
      </c>
      <c r="G13" s="17"/>
      <c r="H13" s="20"/>
      <c r="I13" s="24" t="s">
        <v>18</v>
      </c>
      <c r="J13" s="24" t="s">
        <v>18</v>
      </c>
      <c r="K13" s="10" t="s">
        <v>21</v>
      </c>
    </row>
    <row r="14" s="2" customFormat="1" ht="16" customHeight="1" spans="1:11">
      <c r="A14" s="10">
        <v>11</v>
      </c>
      <c r="B14" s="10" t="s">
        <v>13</v>
      </c>
      <c r="C14" s="10" t="s">
        <v>28</v>
      </c>
      <c r="D14" s="10" t="str">
        <f>"202305270210"</f>
        <v>202305270210</v>
      </c>
      <c r="E14" s="15">
        <v>0</v>
      </c>
      <c r="F14" s="16">
        <v>4</v>
      </c>
      <c r="G14" s="17"/>
      <c r="H14" s="20"/>
      <c r="I14" s="24" t="s">
        <v>18</v>
      </c>
      <c r="J14" s="24" t="s">
        <v>18</v>
      </c>
      <c r="K14" s="10" t="s">
        <v>21</v>
      </c>
    </row>
    <row r="15" s="2" customFormat="1" ht="16" customHeight="1" spans="1:11">
      <c r="A15" s="10">
        <v>12</v>
      </c>
      <c r="B15" s="10" t="s">
        <v>13</v>
      </c>
      <c r="C15" s="10" t="s">
        <v>29</v>
      </c>
      <c r="D15" s="10" t="str">
        <f>"202305270211"</f>
        <v>202305270211</v>
      </c>
      <c r="E15" s="15">
        <v>0</v>
      </c>
      <c r="F15" s="16">
        <v>4</v>
      </c>
      <c r="G15" s="17"/>
      <c r="H15" s="20"/>
      <c r="I15" s="24" t="s">
        <v>18</v>
      </c>
      <c r="J15" s="24" t="s">
        <v>18</v>
      </c>
      <c r="K15" s="10" t="s">
        <v>21</v>
      </c>
    </row>
    <row r="16" s="2" customFormat="1" ht="16" customHeight="1" spans="1:11">
      <c r="A16" s="10">
        <v>13</v>
      </c>
      <c r="B16" s="10" t="s">
        <v>13</v>
      </c>
      <c r="C16" s="10" t="s">
        <v>30</v>
      </c>
      <c r="D16" s="10" t="str">
        <f>"202305270212"</f>
        <v>202305270212</v>
      </c>
      <c r="E16" s="15">
        <v>0</v>
      </c>
      <c r="F16" s="16">
        <v>4</v>
      </c>
      <c r="G16" s="21"/>
      <c r="H16" s="20"/>
      <c r="I16" s="24" t="s">
        <v>18</v>
      </c>
      <c r="J16" s="24" t="s">
        <v>18</v>
      </c>
      <c r="K16" s="10" t="s">
        <v>21</v>
      </c>
    </row>
    <row r="17" s="2" customFormat="1" ht="16" customHeight="1" spans="1:11">
      <c r="A17" s="10">
        <v>14</v>
      </c>
      <c r="B17" s="10" t="s">
        <v>31</v>
      </c>
      <c r="C17" s="10" t="s">
        <v>32</v>
      </c>
      <c r="D17" s="10" t="str">
        <f>"202305270215"</f>
        <v>202305270215</v>
      </c>
      <c r="E17" s="11">
        <v>57.7</v>
      </c>
      <c r="F17" s="12">
        <v>1</v>
      </c>
      <c r="G17" s="13">
        <v>1</v>
      </c>
      <c r="H17" s="20">
        <f>E17</f>
        <v>57.7</v>
      </c>
      <c r="I17" s="23" t="s">
        <v>15</v>
      </c>
      <c r="J17" s="23" t="s">
        <v>15</v>
      </c>
      <c r="K17" s="10" t="s">
        <v>16</v>
      </c>
    </row>
    <row r="18" s="2" customFormat="1" ht="16" customHeight="1" spans="1:11">
      <c r="A18" s="10">
        <v>15</v>
      </c>
      <c r="B18" s="10" t="s">
        <v>31</v>
      </c>
      <c r="C18" s="10" t="s">
        <v>33</v>
      </c>
      <c r="D18" s="10" t="str">
        <f>"202305270214"</f>
        <v>202305270214</v>
      </c>
      <c r="E18" s="15">
        <v>0</v>
      </c>
      <c r="F18" s="16">
        <v>2</v>
      </c>
      <c r="G18" s="17"/>
      <c r="H18" s="20"/>
      <c r="I18" s="24" t="s">
        <v>18</v>
      </c>
      <c r="J18" s="24" t="s">
        <v>18</v>
      </c>
      <c r="K18" s="10" t="s">
        <v>21</v>
      </c>
    </row>
    <row r="19" s="2" customFormat="1" ht="16" customHeight="1" spans="1:11">
      <c r="A19" s="10">
        <v>16</v>
      </c>
      <c r="B19" s="10" t="s">
        <v>31</v>
      </c>
      <c r="C19" s="10" t="s">
        <v>34</v>
      </c>
      <c r="D19" s="10" t="str">
        <f>"202305270216"</f>
        <v>202305270216</v>
      </c>
      <c r="E19" s="15">
        <v>0</v>
      </c>
      <c r="F19" s="16">
        <v>2</v>
      </c>
      <c r="G19" s="21"/>
      <c r="H19" s="20"/>
      <c r="I19" s="24" t="s">
        <v>18</v>
      </c>
      <c r="J19" s="24" t="s">
        <v>18</v>
      </c>
      <c r="K19" s="10" t="s">
        <v>21</v>
      </c>
    </row>
    <row r="20" s="2" customFormat="1" ht="16" customHeight="1" spans="1:11">
      <c r="A20" s="10">
        <v>17</v>
      </c>
      <c r="B20" s="10" t="s">
        <v>35</v>
      </c>
      <c r="C20" s="10" t="s">
        <v>36</v>
      </c>
      <c r="D20" s="10" t="str">
        <f>"202305270226"</f>
        <v>202305270226</v>
      </c>
      <c r="E20" s="11">
        <v>65.1</v>
      </c>
      <c r="F20" s="12">
        <v>1</v>
      </c>
      <c r="G20" s="13">
        <v>4</v>
      </c>
      <c r="H20" s="14">
        <f>AVERAGE(E20:E27)</f>
        <v>41.025</v>
      </c>
      <c r="I20" s="23" t="s">
        <v>15</v>
      </c>
      <c r="J20" s="23" t="s">
        <v>15</v>
      </c>
      <c r="K20" s="10" t="s">
        <v>16</v>
      </c>
    </row>
    <row r="21" s="2" customFormat="1" ht="16" customHeight="1" spans="1:11">
      <c r="A21" s="10">
        <v>18</v>
      </c>
      <c r="B21" s="10" t="s">
        <v>35</v>
      </c>
      <c r="C21" s="10" t="s">
        <v>37</v>
      </c>
      <c r="D21" s="10" t="str">
        <f>"202305270224"</f>
        <v>202305270224</v>
      </c>
      <c r="E21" s="11">
        <v>55.9</v>
      </c>
      <c r="F21" s="12">
        <v>2</v>
      </c>
      <c r="G21" s="17"/>
      <c r="H21" s="18"/>
      <c r="I21" s="23" t="s">
        <v>15</v>
      </c>
      <c r="J21" s="23" t="s">
        <v>15</v>
      </c>
      <c r="K21" s="10" t="s">
        <v>16</v>
      </c>
    </row>
    <row r="22" s="2" customFormat="1" ht="16" customHeight="1" spans="1:11">
      <c r="A22" s="10">
        <v>19</v>
      </c>
      <c r="B22" s="10" t="s">
        <v>35</v>
      </c>
      <c r="C22" s="10" t="s">
        <v>38</v>
      </c>
      <c r="D22" s="10" t="str">
        <f>"202305270230"</f>
        <v>202305270230</v>
      </c>
      <c r="E22" s="11">
        <v>55.9</v>
      </c>
      <c r="F22" s="12">
        <v>2</v>
      </c>
      <c r="G22" s="17"/>
      <c r="H22" s="18"/>
      <c r="I22" s="23" t="s">
        <v>15</v>
      </c>
      <c r="J22" s="23" t="s">
        <v>15</v>
      </c>
      <c r="K22" s="10" t="s">
        <v>16</v>
      </c>
    </row>
    <row r="23" s="2" customFormat="1" ht="16" customHeight="1" spans="1:11">
      <c r="A23" s="10">
        <v>20</v>
      </c>
      <c r="B23" s="10" t="s">
        <v>35</v>
      </c>
      <c r="C23" s="10" t="s">
        <v>39</v>
      </c>
      <c r="D23" s="10" t="str">
        <f>"202305270227"</f>
        <v>202305270227</v>
      </c>
      <c r="E23" s="11">
        <v>55.6</v>
      </c>
      <c r="F23" s="12">
        <v>4</v>
      </c>
      <c r="G23" s="17"/>
      <c r="H23" s="18"/>
      <c r="I23" s="23" t="s">
        <v>15</v>
      </c>
      <c r="J23" s="23" t="s">
        <v>15</v>
      </c>
      <c r="K23" s="10" t="s">
        <v>16</v>
      </c>
    </row>
    <row r="24" s="2" customFormat="1" ht="16" customHeight="1" spans="1:11">
      <c r="A24" s="10">
        <v>21</v>
      </c>
      <c r="B24" s="10" t="s">
        <v>35</v>
      </c>
      <c r="C24" s="10" t="s">
        <v>40</v>
      </c>
      <c r="D24" s="10" t="str">
        <f>"202305270228"</f>
        <v>202305270228</v>
      </c>
      <c r="E24" s="15">
        <v>34</v>
      </c>
      <c r="F24" s="16">
        <v>5</v>
      </c>
      <c r="G24" s="17"/>
      <c r="H24" s="18"/>
      <c r="I24" s="24" t="s">
        <v>18</v>
      </c>
      <c r="J24" s="24" t="s">
        <v>18</v>
      </c>
      <c r="K24" s="10" t="s">
        <v>16</v>
      </c>
    </row>
    <row r="25" s="2" customFormat="1" ht="16" customHeight="1" spans="1:11">
      <c r="A25" s="10">
        <v>22</v>
      </c>
      <c r="B25" s="10" t="s">
        <v>35</v>
      </c>
      <c r="C25" s="10" t="s">
        <v>41</v>
      </c>
      <c r="D25" s="10" t="str">
        <f>"202305270222"</f>
        <v>202305270222</v>
      </c>
      <c r="E25" s="15">
        <v>30.9</v>
      </c>
      <c r="F25" s="16">
        <v>6</v>
      </c>
      <c r="G25" s="17"/>
      <c r="H25" s="18"/>
      <c r="I25" s="24" t="s">
        <v>18</v>
      </c>
      <c r="J25" s="24" t="s">
        <v>18</v>
      </c>
      <c r="K25" s="10" t="s">
        <v>16</v>
      </c>
    </row>
    <row r="26" s="2" customFormat="1" ht="16" customHeight="1" spans="1:11">
      <c r="A26" s="10">
        <v>23</v>
      </c>
      <c r="B26" s="10" t="s">
        <v>35</v>
      </c>
      <c r="C26" s="10" t="s">
        <v>42</v>
      </c>
      <c r="D26" s="10" t="str">
        <f>"202305270218"</f>
        <v>202305270218</v>
      </c>
      <c r="E26" s="15">
        <v>22.1</v>
      </c>
      <c r="F26" s="16">
        <v>7</v>
      </c>
      <c r="G26" s="17"/>
      <c r="H26" s="18"/>
      <c r="I26" s="24" t="s">
        <v>18</v>
      </c>
      <c r="J26" s="24" t="s">
        <v>18</v>
      </c>
      <c r="K26" s="10" t="s">
        <v>16</v>
      </c>
    </row>
    <row r="27" s="2" customFormat="1" ht="16" customHeight="1" spans="1:11">
      <c r="A27" s="10">
        <v>24</v>
      </c>
      <c r="B27" s="10" t="s">
        <v>35</v>
      </c>
      <c r="C27" s="10" t="s">
        <v>43</v>
      </c>
      <c r="D27" s="10" t="str">
        <f>"202305270219"</f>
        <v>202305270219</v>
      </c>
      <c r="E27" s="15">
        <v>8.7</v>
      </c>
      <c r="F27" s="16">
        <v>8</v>
      </c>
      <c r="G27" s="17"/>
      <c r="H27" s="19"/>
      <c r="I27" s="24" t="s">
        <v>18</v>
      </c>
      <c r="J27" s="24" t="s">
        <v>18</v>
      </c>
      <c r="K27" s="10" t="s">
        <v>16</v>
      </c>
    </row>
    <row r="28" s="2" customFormat="1" ht="16" customHeight="1" spans="1:11">
      <c r="A28" s="10">
        <v>25</v>
      </c>
      <c r="B28" s="10" t="s">
        <v>35</v>
      </c>
      <c r="C28" s="10" t="s">
        <v>44</v>
      </c>
      <c r="D28" s="10" t="str">
        <f>"202305270217"</f>
        <v>202305270217</v>
      </c>
      <c r="E28" s="15">
        <v>0</v>
      </c>
      <c r="F28" s="16">
        <v>9</v>
      </c>
      <c r="G28" s="17"/>
      <c r="H28" s="20"/>
      <c r="I28" s="24" t="s">
        <v>18</v>
      </c>
      <c r="J28" s="24" t="s">
        <v>18</v>
      </c>
      <c r="K28" s="10" t="s">
        <v>21</v>
      </c>
    </row>
    <row r="29" s="2" customFormat="1" ht="16" customHeight="1" spans="1:11">
      <c r="A29" s="10">
        <v>26</v>
      </c>
      <c r="B29" s="10" t="s">
        <v>35</v>
      </c>
      <c r="C29" s="10" t="s">
        <v>45</v>
      </c>
      <c r="D29" s="10" t="str">
        <f>"202305270220"</f>
        <v>202305270220</v>
      </c>
      <c r="E29" s="15">
        <v>0</v>
      </c>
      <c r="F29" s="16">
        <v>9</v>
      </c>
      <c r="G29" s="17"/>
      <c r="H29" s="20"/>
      <c r="I29" s="24" t="s">
        <v>18</v>
      </c>
      <c r="J29" s="24" t="s">
        <v>18</v>
      </c>
      <c r="K29" s="10" t="s">
        <v>21</v>
      </c>
    </row>
    <row r="30" s="2" customFormat="1" ht="16" customHeight="1" spans="1:11">
      <c r="A30" s="10">
        <v>27</v>
      </c>
      <c r="B30" s="10" t="s">
        <v>35</v>
      </c>
      <c r="C30" s="10" t="s">
        <v>46</v>
      </c>
      <c r="D30" s="10" t="str">
        <f>"202305270221"</f>
        <v>202305270221</v>
      </c>
      <c r="E30" s="15">
        <v>0</v>
      </c>
      <c r="F30" s="16">
        <v>9</v>
      </c>
      <c r="G30" s="17"/>
      <c r="H30" s="20"/>
      <c r="I30" s="24" t="s">
        <v>18</v>
      </c>
      <c r="J30" s="24" t="s">
        <v>18</v>
      </c>
      <c r="K30" s="10" t="s">
        <v>21</v>
      </c>
    </row>
    <row r="31" s="2" customFormat="1" ht="16" customHeight="1" spans="1:11">
      <c r="A31" s="10">
        <v>28</v>
      </c>
      <c r="B31" s="10" t="s">
        <v>35</v>
      </c>
      <c r="C31" s="10" t="s">
        <v>47</v>
      </c>
      <c r="D31" s="10" t="str">
        <f>"202305270223"</f>
        <v>202305270223</v>
      </c>
      <c r="E31" s="15">
        <v>0</v>
      </c>
      <c r="F31" s="16">
        <v>9</v>
      </c>
      <c r="G31" s="17"/>
      <c r="H31" s="20"/>
      <c r="I31" s="24" t="s">
        <v>18</v>
      </c>
      <c r="J31" s="24" t="s">
        <v>18</v>
      </c>
      <c r="K31" s="10" t="s">
        <v>21</v>
      </c>
    </row>
    <row r="32" s="2" customFormat="1" ht="16" customHeight="1" spans="1:11">
      <c r="A32" s="10">
        <v>29</v>
      </c>
      <c r="B32" s="10" t="s">
        <v>35</v>
      </c>
      <c r="C32" s="10" t="s">
        <v>48</v>
      </c>
      <c r="D32" s="10" t="str">
        <f>"202305270225"</f>
        <v>202305270225</v>
      </c>
      <c r="E32" s="15">
        <v>0</v>
      </c>
      <c r="F32" s="16">
        <v>9</v>
      </c>
      <c r="G32" s="17"/>
      <c r="H32" s="20"/>
      <c r="I32" s="24" t="s">
        <v>18</v>
      </c>
      <c r="J32" s="24" t="s">
        <v>18</v>
      </c>
      <c r="K32" s="10" t="s">
        <v>21</v>
      </c>
    </row>
    <row r="33" s="2" customFormat="1" ht="16" customHeight="1" spans="1:11">
      <c r="A33" s="10">
        <v>30</v>
      </c>
      <c r="B33" s="10" t="s">
        <v>35</v>
      </c>
      <c r="C33" s="10" t="s">
        <v>49</v>
      </c>
      <c r="D33" s="10" t="str">
        <f>"202305270229"</f>
        <v>202305270229</v>
      </c>
      <c r="E33" s="15">
        <v>0</v>
      </c>
      <c r="F33" s="16">
        <v>9</v>
      </c>
      <c r="G33" s="21"/>
      <c r="H33" s="20"/>
      <c r="I33" s="24" t="s">
        <v>18</v>
      </c>
      <c r="J33" s="24" t="s">
        <v>18</v>
      </c>
      <c r="K33" s="10" t="s">
        <v>21</v>
      </c>
    </row>
    <row r="34" s="2" customFormat="1" ht="16" customHeight="1" spans="1:11">
      <c r="A34" s="10">
        <v>31</v>
      </c>
      <c r="B34" s="10" t="s">
        <v>50</v>
      </c>
      <c r="C34" s="10" t="s">
        <v>51</v>
      </c>
      <c r="D34" s="10" t="str">
        <f>"202305270232"</f>
        <v>202305270232</v>
      </c>
      <c r="E34" s="11">
        <v>61.1</v>
      </c>
      <c r="F34" s="12">
        <v>1</v>
      </c>
      <c r="G34" s="13">
        <v>2</v>
      </c>
      <c r="H34" s="14">
        <f>AVERAGE(E34:E35)</f>
        <v>58.55</v>
      </c>
      <c r="I34" s="23" t="s">
        <v>15</v>
      </c>
      <c r="J34" s="23" t="s">
        <v>15</v>
      </c>
      <c r="K34" s="10" t="s">
        <v>16</v>
      </c>
    </row>
    <row r="35" s="2" customFormat="1" ht="16" customHeight="1" spans="1:11">
      <c r="A35" s="10">
        <v>32</v>
      </c>
      <c r="B35" s="10" t="s">
        <v>50</v>
      </c>
      <c r="C35" s="10" t="s">
        <v>52</v>
      </c>
      <c r="D35" s="10" t="str">
        <f>"202305270235"</f>
        <v>202305270235</v>
      </c>
      <c r="E35" s="15">
        <v>56</v>
      </c>
      <c r="F35" s="16">
        <v>2</v>
      </c>
      <c r="G35" s="17"/>
      <c r="H35" s="19"/>
      <c r="I35" s="24" t="s">
        <v>18</v>
      </c>
      <c r="J35" s="24" t="s">
        <v>18</v>
      </c>
      <c r="K35" s="10" t="s">
        <v>16</v>
      </c>
    </row>
    <row r="36" s="2" customFormat="1" ht="16" customHeight="1" spans="1:11">
      <c r="A36" s="10">
        <v>33</v>
      </c>
      <c r="B36" s="10" t="s">
        <v>50</v>
      </c>
      <c r="C36" s="10" t="s">
        <v>53</v>
      </c>
      <c r="D36" s="10" t="str">
        <f>"202305270231"</f>
        <v>202305270231</v>
      </c>
      <c r="E36" s="15">
        <v>0</v>
      </c>
      <c r="F36" s="16">
        <v>3</v>
      </c>
      <c r="G36" s="17"/>
      <c r="H36" s="20"/>
      <c r="I36" s="24" t="s">
        <v>18</v>
      </c>
      <c r="J36" s="24" t="s">
        <v>18</v>
      </c>
      <c r="K36" s="10" t="s">
        <v>21</v>
      </c>
    </row>
    <row r="37" s="2" customFormat="1" ht="16" customHeight="1" spans="1:11">
      <c r="A37" s="10">
        <v>34</v>
      </c>
      <c r="B37" s="10" t="s">
        <v>50</v>
      </c>
      <c r="C37" s="10" t="s">
        <v>54</v>
      </c>
      <c r="D37" s="10" t="str">
        <f>"202305270233"</f>
        <v>202305270233</v>
      </c>
      <c r="E37" s="15">
        <v>0</v>
      </c>
      <c r="F37" s="16">
        <v>3</v>
      </c>
      <c r="G37" s="17"/>
      <c r="H37" s="20"/>
      <c r="I37" s="24" t="s">
        <v>18</v>
      </c>
      <c r="J37" s="24" t="s">
        <v>18</v>
      </c>
      <c r="K37" s="10" t="s">
        <v>21</v>
      </c>
    </row>
    <row r="38" s="2" customFormat="1" ht="16" customHeight="1" spans="1:11">
      <c r="A38" s="10">
        <v>35</v>
      </c>
      <c r="B38" s="10" t="s">
        <v>50</v>
      </c>
      <c r="C38" s="10" t="s">
        <v>55</v>
      </c>
      <c r="D38" s="10" t="str">
        <f>"202305270234"</f>
        <v>202305270234</v>
      </c>
      <c r="E38" s="15">
        <v>0</v>
      </c>
      <c r="F38" s="16">
        <v>3</v>
      </c>
      <c r="G38" s="17"/>
      <c r="H38" s="20"/>
      <c r="I38" s="24" t="s">
        <v>18</v>
      </c>
      <c r="J38" s="24" t="s">
        <v>18</v>
      </c>
      <c r="K38" s="10" t="s">
        <v>21</v>
      </c>
    </row>
    <row r="39" s="2" customFormat="1" ht="16" customHeight="1" spans="1:11">
      <c r="A39" s="10">
        <v>36</v>
      </c>
      <c r="B39" s="10" t="s">
        <v>50</v>
      </c>
      <c r="C39" s="10" t="s">
        <v>56</v>
      </c>
      <c r="D39" s="10" t="str">
        <f>"202305270236"</f>
        <v>202305270236</v>
      </c>
      <c r="E39" s="15">
        <v>0</v>
      </c>
      <c r="F39" s="16">
        <v>3</v>
      </c>
      <c r="G39" s="17"/>
      <c r="H39" s="20"/>
      <c r="I39" s="24" t="s">
        <v>18</v>
      </c>
      <c r="J39" s="24" t="s">
        <v>18</v>
      </c>
      <c r="K39" s="10" t="s">
        <v>21</v>
      </c>
    </row>
    <row r="40" s="2" customFormat="1" ht="16" customHeight="1" spans="1:11">
      <c r="A40" s="10">
        <v>37</v>
      </c>
      <c r="B40" s="10" t="s">
        <v>50</v>
      </c>
      <c r="C40" s="10" t="s">
        <v>57</v>
      </c>
      <c r="D40" s="10" t="str">
        <f>"202305270237"</f>
        <v>202305270237</v>
      </c>
      <c r="E40" s="15">
        <v>0</v>
      </c>
      <c r="F40" s="16">
        <v>3</v>
      </c>
      <c r="G40" s="21"/>
      <c r="H40" s="20"/>
      <c r="I40" s="24" t="s">
        <v>18</v>
      </c>
      <c r="J40" s="24" t="s">
        <v>18</v>
      </c>
      <c r="K40" s="10" t="s">
        <v>21</v>
      </c>
    </row>
    <row r="41" s="2" customFormat="1" ht="16" customHeight="1" spans="1:11">
      <c r="A41" s="10">
        <v>38</v>
      </c>
      <c r="B41" s="10" t="s">
        <v>58</v>
      </c>
      <c r="C41" s="10" t="s">
        <v>59</v>
      </c>
      <c r="D41" s="10" t="str">
        <f>"202305270245"</f>
        <v>202305270245</v>
      </c>
      <c r="E41" s="11">
        <v>63</v>
      </c>
      <c r="F41" s="12">
        <v>1</v>
      </c>
      <c r="G41" s="13">
        <v>2</v>
      </c>
      <c r="H41" s="14">
        <f>AVERAGE(E41:E42)</f>
        <v>62.45</v>
      </c>
      <c r="I41" s="23" t="s">
        <v>15</v>
      </c>
      <c r="J41" s="23" t="s">
        <v>15</v>
      </c>
      <c r="K41" s="10" t="s">
        <v>16</v>
      </c>
    </row>
    <row r="42" s="2" customFormat="1" ht="16" customHeight="1" spans="1:11">
      <c r="A42" s="10">
        <v>39</v>
      </c>
      <c r="B42" s="10" t="s">
        <v>58</v>
      </c>
      <c r="C42" s="10" t="s">
        <v>60</v>
      </c>
      <c r="D42" s="10" t="str">
        <f>"202305270241"</f>
        <v>202305270241</v>
      </c>
      <c r="E42" s="15">
        <v>61.9</v>
      </c>
      <c r="F42" s="16">
        <v>2</v>
      </c>
      <c r="G42" s="17"/>
      <c r="H42" s="19"/>
      <c r="I42" s="24" t="s">
        <v>18</v>
      </c>
      <c r="J42" s="24" t="s">
        <v>18</v>
      </c>
      <c r="K42" s="10" t="s">
        <v>16</v>
      </c>
    </row>
    <row r="43" s="2" customFormat="1" ht="16" customHeight="1" spans="1:11">
      <c r="A43" s="10">
        <v>40</v>
      </c>
      <c r="B43" s="10" t="s">
        <v>58</v>
      </c>
      <c r="C43" s="10" t="s">
        <v>61</v>
      </c>
      <c r="D43" s="10" t="str">
        <f>"202305270238"</f>
        <v>202305270238</v>
      </c>
      <c r="E43" s="15">
        <v>0</v>
      </c>
      <c r="F43" s="16">
        <v>3</v>
      </c>
      <c r="G43" s="17"/>
      <c r="H43" s="20"/>
      <c r="I43" s="24" t="s">
        <v>18</v>
      </c>
      <c r="J43" s="24" t="s">
        <v>18</v>
      </c>
      <c r="K43" s="10" t="s">
        <v>21</v>
      </c>
    </row>
    <row r="44" s="2" customFormat="1" ht="16" customHeight="1" spans="1:11">
      <c r="A44" s="10">
        <v>41</v>
      </c>
      <c r="B44" s="10" t="s">
        <v>58</v>
      </c>
      <c r="C44" s="10" t="s">
        <v>62</v>
      </c>
      <c r="D44" s="10" t="str">
        <f>"202305270239"</f>
        <v>202305270239</v>
      </c>
      <c r="E44" s="15">
        <v>0</v>
      </c>
      <c r="F44" s="16">
        <v>3</v>
      </c>
      <c r="G44" s="17"/>
      <c r="H44" s="20"/>
      <c r="I44" s="24" t="s">
        <v>18</v>
      </c>
      <c r="J44" s="24" t="s">
        <v>18</v>
      </c>
      <c r="K44" s="10" t="s">
        <v>21</v>
      </c>
    </row>
    <row r="45" s="2" customFormat="1" ht="16" customHeight="1" spans="1:11">
      <c r="A45" s="10">
        <v>42</v>
      </c>
      <c r="B45" s="10" t="s">
        <v>58</v>
      </c>
      <c r="C45" s="10" t="s">
        <v>63</v>
      </c>
      <c r="D45" s="10" t="str">
        <f>"202305270240"</f>
        <v>202305270240</v>
      </c>
      <c r="E45" s="15">
        <v>0</v>
      </c>
      <c r="F45" s="16">
        <v>3</v>
      </c>
      <c r="G45" s="17"/>
      <c r="H45" s="20"/>
      <c r="I45" s="24" t="s">
        <v>18</v>
      </c>
      <c r="J45" s="24" t="s">
        <v>18</v>
      </c>
      <c r="K45" s="10" t="s">
        <v>21</v>
      </c>
    </row>
    <row r="46" s="2" customFormat="1" ht="16" customHeight="1" spans="1:11">
      <c r="A46" s="10">
        <v>43</v>
      </c>
      <c r="B46" s="10" t="s">
        <v>58</v>
      </c>
      <c r="C46" s="10" t="s">
        <v>64</v>
      </c>
      <c r="D46" s="10" t="str">
        <f>"202305270242"</f>
        <v>202305270242</v>
      </c>
      <c r="E46" s="15">
        <v>0</v>
      </c>
      <c r="F46" s="16">
        <v>3</v>
      </c>
      <c r="G46" s="17"/>
      <c r="H46" s="20"/>
      <c r="I46" s="24" t="s">
        <v>18</v>
      </c>
      <c r="J46" s="24" t="s">
        <v>18</v>
      </c>
      <c r="K46" s="10" t="s">
        <v>21</v>
      </c>
    </row>
    <row r="47" s="2" customFormat="1" ht="16" customHeight="1" spans="1:11">
      <c r="A47" s="10">
        <v>44</v>
      </c>
      <c r="B47" s="10" t="s">
        <v>58</v>
      </c>
      <c r="C47" s="10" t="s">
        <v>65</v>
      </c>
      <c r="D47" s="10" t="str">
        <f>"202305270243"</f>
        <v>202305270243</v>
      </c>
      <c r="E47" s="15">
        <v>0</v>
      </c>
      <c r="F47" s="16">
        <v>3</v>
      </c>
      <c r="G47" s="17"/>
      <c r="H47" s="20"/>
      <c r="I47" s="24" t="s">
        <v>18</v>
      </c>
      <c r="J47" s="24" t="s">
        <v>18</v>
      </c>
      <c r="K47" s="10" t="s">
        <v>21</v>
      </c>
    </row>
    <row r="48" s="2" customFormat="1" ht="16" customHeight="1" spans="1:11">
      <c r="A48" s="10">
        <v>45</v>
      </c>
      <c r="B48" s="10" t="s">
        <v>58</v>
      </c>
      <c r="C48" s="10" t="s">
        <v>66</v>
      </c>
      <c r="D48" s="10" t="str">
        <f>"202305270244"</f>
        <v>202305270244</v>
      </c>
      <c r="E48" s="15">
        <v>0</v>
      </c>
      <c r="F48" s="16">
        <v>3</v>
      </c>
      <c r="G48" s="17"/>
      <c r="H48" s="20"/>
      <c r="I48" s="24" t="s">
        <v>18</v>
      </c>
      <c r="J48" s="24" t="s">
        <v>18</v>
      </c>
      <c r="K48" s="10" t="s">
        <v>21</v>
      </c>
    </row>
    <row r="49" s="2" customFormat="1" ht="16" customHeight="1" spans="1:11">
      <c r="A49" s="10">
        <v>46</v>
      </c>
      <c r="B49" s="10" t="s">
        <v>58</v>
      </c>
      <c r="C49" s="10" t="s">
        <v>67</v>
      </c>
      <c r="D49" s="10" t="str">
        <f>"202305270301"</f>
        <v>202305270301</v>
      </c>
      <c r="E49" s="15">
        <v>0</v>
      </c>
      <c r="F49" s="16">
        <v>3</v>
      </c>
      <c r="G49" s="17"/>
      <c r="H49" s="20"/>
      <c r="I49" s="24" t="s">
        <v>18</v>
      </c>
      <c r="J49" s="24" t="s">
        <v>18</v>
      </c>
      <c r="K49" s="10" t="s">
        <v>21</v>
      </c>
    </row>
    <row r="50" s="2" customFormat="1" ht="16" customHeight="1" spans="1:11">
      <c r="A50" s="10">
        <v>47</v>
      </c>
      <c r="B50" s="10" t="s">
        <v>58</v>
      </c>
      <c r="C50" s="10" t="s">
        <v>68</v>
      </c>
      <c r="D50" s="10" t="str">
        <f>"202305270302"</f>
        <v>202305270302</v>
      </c>
      <c r="E50" s="15">
        <v>0</v>
      </c>
      <c r="F50" s="16">
        <v>3</v>
      </c>
      <c r="G50" s="17"/>
      <c r="H50" s="20"/>
      <c r="I50" s="24" t="s">
        <v>18</v>
      </c>
      <c r="J50" s="24" t="s">
        <v>18</v>
      </c>
      <c r="K50" s="10" t="s">
        <v>21</v>
      </c>
    </row>
    <row r="51" s="2" customFormat="1" ht="16" customHeight="1" spans="1:11">
      <c r="A51" s="10">
        <v>48</v>
      </c>
      <c r="B51" s="10" t="s">
        <v>58</v>
      </c>
      <c r="C51" s="10" t="s">
        <v>69</v>
      </c>
      <c r="D51" s="10" t="str">
        <f>"202305270303"</f>
        <v>202305270303</v>
      </c>
      <c r="E51" s="15">
        <v>0</v>
      </c>
      <c r="F51" s="16">
        <v>3</v>
      </c>
      <c r="G51" s="17"/>
      <c r="H51" s="20"/>
      <c r="I51" s="24" t="s">
        <v>18</v>
      </c>
      <c r="J51" s="24" t="s">
        <v>18</v>
      </c>
      <c r="K51" s="10" t="s">
        <v>21</v>
      </c>
    </row>
    <row r="52" s="2" customFormat="1" ht="16" customHeight="1" spans="1:11">
      <c r="A52" s="10">
        <v>49</v>
      </c>
      <c r="B52" s="10" t="s">
        <v>58</v>
      </c>
      <c r="C52" s="10" t="s">
        <v>70</v>
      </c>
      <c r="D52" s="10" t="str">
        <f>"202305270304"</f>
        <v>202305270304</v>
      </c>
      <c r="E52" s="15">
        <v>0</v>
      </c>
      <c r="F52" s="16">
        <v>3</v>
      </c>
      <c r="G52" s="17"/>
      <c r="H52" s="20"/>
      <c r="I52" s="24" t="s">
        <v>18</v>
      </c>
      <c r="J52" s="24" t="s">
        <v>18</v>
      </c>
      <c r="K52" s="10" t="s">
        <v>21</v>
      </c>
    </row>
    <row r="53" s="2" customFormat="1" ht="16" customHeight="1" spans="1:11">
      <c r="A53" s="10">
        <v>50</v>
      </c>
      <c r="B53" s="10" t="s">
        <v>58</v>
      </c>
      <c r="C53" s="10" t="s">
        <v>71</v>
      </c>
      <c r="D53" s="10" t="str">
        <f>"202305270305"</f>
        <v>202305270305</v>
      </c>
      <c r="E53" s="15">
        <v>0</v>
      </c>
      <c r="F53" s="16">
        <v>3</v>
      </c>
      <c r="G53" s="21"/>
      <c r="H53" s="20"/>
      <c r="I53" s="24" t="s">
        <v>18</v>
      </c>
      <c r="J53" s="24" t="s">
        <v>18</v>
      </c>
      <c r="K53" s="10" t="s">
        <v>21</v>
      </c>
    </row>
    <row r="54" s="2" customFormat="1" ht="16" customHeight="1" spans="1:11">
      <c r="A54" s="10">
        <v>51</v>
      </c>
      <c r="B54" s="10" t="s">
        <v>72</v>
      </c>
      <c r="C54" s="10" t="s">
        <v>73</v>
      </c>
      <c r="D54" s="10" t="str">
        <f>"202305270311"</f>
        <v>202305270311</v>
      </c>
      <c r="E54" s="11">
        <v>65.5</v>
      </c>
      <c r="F54" s="12">
        <v>1</v>
      </c>
      <c r="G54" s="13">
        <v>1</v>
      </c>
      <c r="H54" s="14">
        <f>AVERAGE(E54:E55)</f>
        <v>65.15</v>
      </c>
      <c r="I54" s="23" t="s">
        <v>15</v>
      </c>
      <c r="J54" s="23" t="s">
        <v>15</v>
      </c>
      <c r="K54" s="10" t="s">
        <v>16</v>
      </c>
    </row>
    <row r="55" s="2" customFormat="1" ht="16" customHeight="1" spans="1:11">
      <c r="A55" s="10">
        <v>52</v>
      </c>
      <c r="B55" s="10" t="s">
        <v>72</v>
      </c>
      <c r="C55" s="10" t="s">
        <v>74</v>
      </c>
      <c r="D55" s="10" t="str">
        <f>"202305270307"</f>
        <v>202305270307</v>
      </c>
      <c r="E55" s="15">
        <v>64.8</v>
      </c>
      <c r="F55" s="16">
        <v>2</v>
      </c>
      <c r="G55" s="17"/>
      <c r="H55" s="19"/>
      <c r="I55" s="24" t="s">
        <v>18</v>
      </c>
      <c r="J55" s="24" t="s">
        <v>18</v>
      </c>
      <c r="K55" s="10" t="s">
        <v>16</v>
      </c>
    </row>
    <row r="56" s="2" customFormat="1" ht="16" customHeight="1" spans="1:11">
      <c r="A56" s="10">
        <v>53</v>
      </c>
      <c r="B56" s="10" t="s">
        <v>72</v>
      </c>
      <c r="C56" s="10" t="s">
        <v>75</v>
      </c>
      <c r="D56" s="10" t="str">
        <f>"202305270306"</f>
        <v>202305270306</v>
      </c>
      <c r="E56" s="15">
        <v>0</v>
      </c>
      <c r="F56" s="16">
        <v>3</v>
      </c>
      <c r="G56" s="17"/>
      <c r="H56" s="20"/>
      <c r="I56" s="24" t="s">
        <v>18</v>
      </c>
      <c r="J56" s="24" t="s">
        <v>18</v>
      </c>
      <c r="K56" s="10" t="s">
        <v>21</v>
      </c>
    </row>
    <row r="57" s="2" customFormat="1" ht="16" customHeight="1" spans="1:11">
      <c r="A57" s="10">
        <v>54</v>
      </c>
      <c r="B57" s="10" t="s">
        <v>72</v>
      </c>
      <c r="C57" s="10" t="s">
        <v>76</v>
      </c>
      <c r="D57" s="10" t="str">
        <f>"202305270308"</f>
        <v>202305270308</v>
      </c>
      <c r="E57" s="15">
        <v>0</v>
      </c>
      <c r="F57" s="16">
        <v>3</v>
      </c>
      <c r="G57" s="17"/>
      <c r="H57" s="20"/>
      <c r="I57" s="24" t="s">
        <v>18</v>
      </c>
      <c r="J57" s="24" t="s">
        <v>18</v>
      </c>
      <c r="K57" s="10" t="s">
        <v>21</v>
      </c>
    </row>
    <row r="58" s="2" customFormat="1" ht="16" customHeight="1" spans="1:11">
      <c r="A58" s="10">
        <v>55</v>
      </c>
      <c r="B58" s="10" t="s">
        <v>72</v>
      </c>
      <c r="C58" s="10" t="s">
        <v>77</v>
      </c>
      <c r="D58" s="10" t="str">
        <f>"202305270309"</f>
        <v>202305270309</v>
      </c>
      <c r="E58" s="15">
        <v>0</v>
      </c>
      <c r="F58" s="16">
        <v>3</v>
      </c>
      <c r="G58" s="17"/>
      <c r="H58" s="20"/>
      <c r="I58" s="24" t="s">
        <v>18</v>
      </c>
      <c r="J58" s="24" t="s">
        <v>18</v>
      </c>
      <c r="K58" s="10" t="s">
        <v>21</v>
      </c>
    </row>
    <row r="59" s="2" customFormat="1" ht="16" customHeight="1" spans="1:11">
      <c r="A59" s="10">
        <v>56</v>
      </c>
      <c r="B59" s="10" t="s">
        <v>72</v>
      </c>
      <c r="C59" s="10" t="s">
        <v>78</v>
      </c>
      <c r="D59" s="10" t="str">
        <f>"202305270310"</f>
        <v>202305270310</v>
      </c>
      <c r="E59" s="15">
        <v>0</v>
      </c>
      <c r="F59" s="16">
        <v>3</v>
      </c>
      <c r="G59" s="21"/>
      <c r="H59" s="20"/>
      <c r="I59" s="24" t="s">
        <v>18</v>
      </c>
      <c r="J59" s="24" t="s">
        <v>18</v>
      </c>
      <c r="K59" s="10" t="s">
        <v>21</v>
      </c>
    </row>
    <row r="60" s="2" customFormat="1" ht="16" customHeight="1" spans="1:11">
      <c r="A60" s="10">
        <v>57</v>
      </c>
      <c r="B60" s="10" t="s">
        <v>79</v>
      </c>
      <c r="C60" s="10" t="s">
        <v>80</v>
      </c>
      <c r="D60" s="10" t="str">
        <f>"202305270346"</f>
        <v>202305270346</v>
      </c>
      <c r="E60" s="11">
        <v>70.4</v>
      </c>
      <c r="F60" s="12">
        <v>1</v>
      </c>
      <c r="G60" s="13">
        <v>1</v>
      </c>
      <c r="H60" s="14">
        <f>AVERAGE(E60:E66)</f>
        <v>62.5571428571429</v>
      </c>
      <c r="I60" s="23" t="s">
        <v>15</v>
      </c>
      <c r="J60" s="23" t="s">
        <v>15</v>
      </c>
      <c r="K60" s="10" t="s">
        <v>16</v>
      </c>
    </row>
    <row r="61" s="2" customFormat="1" ht="16" customHeight="1" spans="1:11">
      <c r="A61" s="10">
        <v>58</v>
      </c>
      <c r="B61" s="10" t="s">
        <v>79</v>
      </c>
      <c r="C61" s="10" t="s">
        <v>81</v>
      </c>
      <c r="D61" s="10" t="str">
        <f>"202305270324"</f>
        <v>202305270324</v>
      </c>
      <c r="E61" s="11">
        <v>69.2</v>
      </c>
      <c r="F61" s="12">
        <v>2</v>
      </c>
      <c r="G61" s="17"/>
      <c r="H61" s="18"/>
      <c r="I61" s="23" t="s">
        <v>15</v>
      </c>
      <c r="J61" s="23" t="s">
        <v>15</v>
      </c>
      <c r="K61" s="10" t="s">
        <v>16</v>
      </c>
    </row>
    <row r="62" s="2" customFormat="1" ht="16" customHeight="1" spans="1:11">
      <c r="A62" s="10">
        <v>59</v>
      </c>
      <c r="B62" s="10" t="s">
        <v>79</v>
      </c>
      <c r="C62" s="10" t="s">
        <v>82</v>
      </c>
      <c r="D62" s="10" t="str">
        <f>"202305270334"</f>
        <v>202305270334</v>
      </c>
      <c r="E62" s="11">
        <v>68.1</v>
      </c>
      <c r="F62" s="12">
        <v>3</v>
      </c>
      <c r="G62" s="17"/>
      <c r="H62" s="18"/>
      <c r="I62" s="23" t="s">
        <v>15</v>
      </c>
      <c r="J62" s="23" t="s">
        <v>15</v>
      </c>
      <c r="K62" s="10" t="s">
        <v>16</v>
      </c>
    </row>
    <row r="63" s="2" customFormat="1" ht="16" customHeight="1" spans="1:11">
      <c r="A63" s="10">
        <v>60</v>
      </c>
      <c r="B63" s="10" t="s">
        <v>79</v>
      </c>
      <c r="C63" s="10" t="s">
        <v>83</v>
      </c>
      <c r="D63" s="10" t="str">
        <f>"202305270351"</f>
        <v>202305270351</v>
      </c>
      <c r="E63" s="15">
        <v>61.9</v>
      </c>
      <c r="F63" s="16">
        <v>4</v>
      </c>
      <c r="G63" s="17"/>
      <c r="H63" s="18"/>
      <c r="I63" s="24" t="s">
        <v>18</v>
      </c>
      <c r="J63" s="24" t="s">
        <v>18</v>
      </c>
      <c r="K63" s="10" t="s">
        <v>16</v>
      </c>
    </row>
    <row r="64" s="2" customFormat="1" ht="16" customHeight="1" spans="1:11">
      <c r="A64" s="10">
        <v>61</v>
      </c>
      <c r="B64" s="10" t="s">
        <v>79</v>
      </c>
      <c r="C64" s="10" t="s">
        <v>84</v>
      </c>
      <c r="D64" s="10" t="str">
        <f>"202305270329"</f>
        <v>202305270329</v>
      </c>
      <c r="E64" s="15">
        <v>61.4</v>
      </c>
      <c r="F64" s="16">
        <v>5</v>
      </c>
      <c r="G64" s="17"/>
      <c r="H64" s="18"/>
      <c r="I64" s="24" t="s">
        <v>18</v>
      </c>
      <c r="J64" s="24" t="s">
        <v>18</v>
      </c>
      <c r="K64" s="10" t="s">
        <v>16</v>
      </c>
    </row>
    <row r="65" s="2" customFormat="1" ht="16" customHeight="1" spans="1:11">
      <c r="A65" s="10">
        <v>62</v>
      </c>
      <c r="B65" s="10" t="s">
        <v>79</v>
      </c>
      <c r="C65" s="10" t="s">
        <v>85</v>
      </c>
      <c r="D65" s="10" t="str">
        <f>"202305270315"</f>
        <v>202305270315</v>
      </c>
      <c r="E65" s="15">
        <v>55.3</v>
      </c>
      <c r="F65" s="16">
        <v>6</v>
      </c>
      <c r="G65" s="17"/>
      <c r="H65" s="18"/>
      <c r="I65" s="24" t="s">
        <v>18</v>
      </c>
      <c r="J65" s="24" t="s">
        <v>18</v>
      </c>
      <c r="K65" s="10" t="s">
        <v>16</v>
      </c>
    </row>
    <row r="66" s="2" customFormat="1" ht="16" customHeight="1" spans="1:11">
      <c r="A66" s="10">
        <v>63</v>
      </c>
      <c r="B66" s="10" t="s">
        <v>79</v>
      </c>
      <c r="C66" s="10" t="s">
        <v>86</v>
      </c>
      <c r="D66" s="10" t="str">
        <f>"202305270345"</f>
        <v>202305270345</v>
      </c>
      <c r="E66" s="15">
        <v>51.6</v>
      </c>
      <c r="F66" s="16">
        <v>7</v>
      </c>
      <c r="G66" s="17"/>
      <c r="H66" s="19"/>
      <c r="I66" s="24" t="s">
        <v>18</v>
      </c>
      <c r="J66" s="24" t="s">
        <v>18</v>
      </c>
      <c r="K66" s="10" t="s">
        <v>16</v>
      </c>
    </row>
    <row r="67" s="2" customFormat="1" ht="16" customHeight="1" spans="1:11">
      <c r="A67" s="10">
        <v>64</v>
      </c>
      <c r="B67" s="10" t="s">
        <v>79</v>
      </c>
      <c r="C67" s="10" t="s">
        <v>87</v>
      </c>
      <c r="D67" s="10" t="str">
        <f>"202305270312"</f>
        <v>202305270312</v>
      </c>
      <c r="E67" s="15">
        <v>0</v>
      </c>
      <c r="F67" s="16">
        <v>8</v>
      </c>
      <c r="G67" s="17"/>
      <c r="H67" s="20"/>
      <c r="I67" s="24" t="s">
        <v>18</v>
      </c>
      <c r="J67" s="24" t="s">
        <v>18</v>
      </c>
      <c r="K67" s="10" t="s">
        <v>21</v>
      </c>
    </row>
    <row r="68" s="2" customFormat="1" ht="16" customHeight="1" spans="1:11">
      <c r="A68" s="10">
        <v>65</v>
      </c>
      <c r="B68" s="10" t="s">
        <v>79</v>
      </c>
      <c r="C68" s="10" t="s">
        <v>88</v>
      </c>
      <c r="D68" s="10" t="str">
        <f>"202305270313"</f>
        <v>202305270313</v>
      </c>
      <c r="E68" s="15">
        <v>0</v>
      </c>
      <c r="F68" s="16">
        <v>8</v>
      </c>
      <c r="G68" s="17"/>
      <c r="H68" s="20"/>
      <c r="I68" s="24" t="s">
        <v>18</v>
      </c>
      <c r="J68" s="24" t="s">
        <v>18</v>
      </c>
      <c r="K68" s="10" t="s">
        <v>21</v>
      </c>
    </row>
    <row r="69" s="2" customFormat="1" ht="16" customHeight="1" spans="1:11">
      <c r="A69" s="10">
        <v>66</v>
      </c>
      <c r="B69" s="10" t="s">
        <v>79</v>
      </c>
      <c r="C69" s="10" t="s">
        <v>89</v>
      </c>
      <c r="D69" s="10" t="str">
        <f>"202305270314"</f>
        <v>202305270314</v>
      </c>
      <c r="E69" s="15">
        <v>0</v>
      </c>
      <c r="F69" s="16">
        <v>8</v>
      </c>
      <c r="G69" s="17"/>
      <c r="H69" s="20"/>
      <c r="I69" s="24" t="s">
        <v>18</v>
      </c>
      <c r="J69" s="24" t="s">
        <v>18</v>
      </c>
      <c r="K69" s="10" t="s">
        <v>21</v>
      </c>
    </row>
    <row r="70" s="2" customFormat="1" ht="16" customHeight="1" spans="1:11">
      <c r="A70" s="10">
        <v>67</v>
      </c>
      <c r="B70" s="10" t="s">
        <v>79</v>
      </c>
      <c r="C70" s="10" t="s">
        <v>90</v>
      </c>
      <c r="D70" s="10" t="str">
        <f>"202305270316"</f>
        <v>202305270316</v>
      </c>
      <c r="E70" s="15">
        <v>0</v>
      </c>
      <c r="F70" s="16">
        <v>8</v>
      </c>
      <c r="G70" s="17"/>
      <c r="H70" s="20"/>
      <c r="I70" s="24" t="s">
        <v>18</v>
      </c>
      <c r="J70" s="24" t="s">
        <v>18</v>
      </c>
      <c r="K70" s="10" t="s">
        <v>21</v>
      </c>
    </row>
    <row r="71" s="2" customFormat="1" ht="16" customHeight="1" spans="1:11">
      <c r="A71" s="10">
        <v>68</v>
      </c>
      <c r="B71" s="10" t="s">
        <v>79</v>
      </c>
      <c r="C71" s="10" t="s">
        <v>91</v>
      </c>
      <c r="D71" s="10" t="str">
        <f>"202305270317"</f>
        <v>202305270317</v>
      </c>
      <c r="E71" s="15">
        <v>0</v>
      </c>
      <c r="F71" s="16">
        <v>8</v>
      </c>
      <c r="G71" s="17"/>
      <c r="H71" s="20"/>
      <c r="I71" s="24" t="s">
        <v>18</v>
      </c>
      <c r="J71" s="24" t="s">
        <v>18</v>
      </c>
      <c r="K71" s="10" t="s">
        <v>21</v>
      </c>
    </row>
    <row r="72" s="2" customFormat="1" ht="16" customHeight="1" spans="1:11">
      <c r="A72" s="10">
        <v>69</v>
      </c>
      <c r="B72" s="10" t="s">
        <v>79</v>
      </c>
      <c r="C72" s="10" t="s">
        <v>92</v>
      </c>
      <c r="D72" s="10" t="str">
        <f>"202305270318"</f>
        <v>202305270318</v>
      </c>
      <c r="E72" s="15">
        <v>0</v>
      </c>
      <c r="F72" s="16">
        <v>8</v>
      </c>
      <c r="G72" s="17"/>
      <c r="H72" s="20"/>
      <c r="I72" s="24" t="s">
        <v>18</v>
      </c>
      <c r="J72" s="24" t="s">
        <v>18</v>
      </c>
      <c r="K72" s="10" t="s">
        <v>21</v>
      </c>
    </row>
    <row r="73" s="2" customFormat="1" ht="16" customHeight="1" spans="1:11">
      <c r="A73" s="10">
        <v>70</v>
      </c>
      <c r="B73" s="10" t="s">
        <v>79</v>
      </c>
      <c r="C73" s="10" t="s">
        <v>93</v>
      </c>
      <c r="D73" s="10" t="str">
        <f>"202305270319"</f>
        <v>202305270319</v>
      </c>
      <c r="E73" s="15">
        <v>0</v>
      </c>
      <c r="F73" s="16">
        <v>8</v>
      </c>
      <c r="G73" s="17"/>
      <c r="H73" s="20"/>
      <c r="I73" s="24" t="s">
        <v>18</v>
      </c>
      <c r="J73" s="24" t="s">
        <v>18</v>
      </c>
      <c r="K73" s="10" t="s">
        <v>21</v>
      </c>
    </row>
    <row r="74" s="2" customFormat="1" ht="16" customHeight="1" spans="1:11">
      <c r="A74" s="10">
        <v>71</v>
      </c>
      <c r="B74" s="10" t="s">
        <v>79</v>
      </c>
      <c r="C74" s="10" t="s">
        <v>94</v>
      </c>
      <c r="D74" s="10" t="str">
        <f>"202305270320"</f>
        <v>202305270320</v>
      </c>
      <c r="E74" s="15">
        <v>0</v>
      </c>
      <c r="F74" s="16">
        <v>8</v>
      </c>
      <c r="G74" s="17"/>
      <c r="H74" s="20"/>
      <c r="I74" s="24" t="s">
        <v>18</v>
      </c>
      <c r="J74" s="24" t="s">
        <v>18</v>
      </c>
      <c r="K74" s="10" t="s">
        <v>21</v>
      </c>
    </row>
    <row r="75" s="2" customFormat="1" ht="16" customHeight="1" spans="1:11">
      <c r="A75" s="10">
        <v>72</v>
      </c>
      <c r="B75" s="10" t="s">
        <v>79</v>
      </c>
      <c r="C75" s="10" t="s">
        <v>95</v>
      </c>
      <c r="D75" s="10" t="str">
        <f>"202305270321"</f>
        <v>202305270321</v>
      </c>
      <c r="E75" s="15">
        <v>0</v>
      </c>
      <c r="F75" s="16">
        <v>8</v>
      </c>
      <c r="G75" s="17"/>
      <c r="H75" s="20"/>
      <c r="I75" s="24" t="s">
        <v>18</v>
      </c>
      <c r="J75" s="24" t="s">
        <v>18</v>
      </c>
      <c r="K75" s="10" t="s">
        <v>21</v>
      </c>
    </row>
    <row r="76" s="2" customFormat="1" ht="16" customHeight="1" spans="1:11">
      <c r="A76" s="10">
        <v>73</v>
      </c>
      <c r="B76" s="10" t="s">
        <v>79</v>
      </c>
      <c r="C76" s="10" t="s">
        <v>96</v>
      </c>
      <c r="D76" s="10" t="str">
        <f>"202305270322"</f>
        <v>202305270322</v>
      </c>
      <c r="E76" s="15">
        <v>0</v>
      </c>
      <c r="F76" s="16">
        <v>8</v>
      </c>
      <c r="G76" s="17"/>
      <c r="H76" s="20"/>
      <c r="I76" s="24" t="s">
        <v>18</v>
      </c>
      <c r="J76" s="24" t="s">
        <v>18</v>
      </c>
      <c r="K76" s="10" t="s">
        <v>21</v>
      </c>
    </row>
    <row r="77" s="2" customFormat="1" ht="16" customHeight="1" spans="1:11">
      <c r="A77" s="10">
        <v>74</v>
      </c>
      <c r="B77" s="10" t="s">
        <v>79</v>
      </c>
      <c r="C77" s="10" t="s">
        <v>97</v>
      </c>
      <c r="D77" s="10" t="str">
        <f>"202305270323"</f>
        <v>202305270323</v>
      </c>
      <c r="E77" s="15">
        <v>0</v>
      </c>
      <c r="F77" s="16">
        <v>8</v>
      </c>
      <c r="G77" s="17"/>
      <c r="H77" s="20"/>
      <c r="I77" s="24" t="s">
        <v>18</v>
      </c>
      <c r="J77" s="24" t="s">
        <v>18</v>
      </c>
      <c r="K77" s="10" t="s">
        <v>21</v>
      </c>
    </row>
    <row r="78" s="2" customFormat="1" ht="16" customHeight="1" spans="1:11">
      <c r="A78" s="10">
        <v>75</v>
      </c>
      <c r="B78" s="10" t="s">
        <v>79</v>
      </c>
      <c r="C78" s="10" t="s">
        <v>98</v>
      </c>
      <c r="D78" s="10" t="str">
        <f>"202305270325"</f>
        <v>202305270325</v>
      </c>
      <c r="E78" s="15">
        <v>0</v>
      </c>
      <c r="F78" s="16">
        <v>8</v>
      </c>
      <c r="G78" s="17"/>
      <c r="H78" s="20"/>
      <c r="I78" s="24" t="s">
        <v>18</v>
      </c>
      <c r="J78" s="24" t="s">
        <v>18</v>
      </c>
      <c r="K78" s="10" t="s">
        <v>21</v>
      </c>
    </row>
    <row r="79" s="2" customFormat="1" ht="16" customHeight="1" spans="1:11">
      <c r="A79" s="10">
        <v>76</v>
      </c>
      <c r="B79" s="10" t="s">
        <v>79</v>
      </c>
      <c r="C79" s="10" t="s">
        <v>99</v>
      </c>
      <c r="D79" s="10" t="str">
        <f>"202305270326"</f>
        <v>202305270326</v>
      </c>
      <c r="E79" s="15">
        <v>0</v>
      </c>
      <c r="F79" s="16">
        <v>8</v>
      </c>
      <c r="G79" s="17"/>
      <c r="H79" s="20"/>
      <c r="I79" s="24" t="s">
        <v>18</v>
      </c>
      <c r="J79" s="24" t="s">
        <v>18</v>
      </c>
      <c r="K79" s="10" t="s">
        <v>21</v>
      </c>
    </row>
    <row r="80" s="2" customFormat="1" ht="16" customHeight="1" spans="1:11">
      <c r="A80" s="10">
        <v>77</v>
      </c>
      <c r="B80" s="10" t="s">
        <v>79</v>
      </c>
      <c r="C80" s="10" t="s">
        <v>100</v>
      </c>
      <c r="D80" s="10" t="str">
        <f>"202305270327"</f>
        <v>202305270327</v>
      </c>
      <c r="E80" s="15">
        <v>0</v>
      </c>
      <c r="F80" s="16">
        <v>8</v>
      </c>
      <c r="G80" s="17"/>
      <c r="H80" s="20"/>
      <c r="I80" s="24" t="s">
        <v>18</v>
      </c>
      <c r="J80" s="24" t="s">
        <v>18</v>
      </c>
      <c r="K80" s="10" t="s">
        <v>21</v>
      </c>
    </row>
    <row r="81" s="2" customFormat="1" ht="16" customHeight="1" spans="1:11">
      <c r="A81" s="10">
        <v>78</v>
      </c>
      <c r="B81" s="10" t="s">
        <v>79</v>
      </c>
      <c r="C81" s="10" t="s">
        <v>101</v>
      </c>
      <c r="D81" s="10" t="str">
        <f>"202305270328"</f>
        <v>202305270328</v>
      </c>
      <c r="E81" s="15">
        <v>0</v>
      </c>
      <c r="F81" s="16">
        <v>8</v>
      </c>
      <c r="G81" s="17"/>
      <c r="H81" s="20"/>
      <c r="I81" s="24" t="s">
        <v>18</v>
      </c>
      <c r="J81" s="24" t="s">
        <v>18</v>
      </c>
      <c r="K81" s="10" t="s">
        <v>21</v>
      </c>
    </row>
    <row r="82" s="2" customFormat="1" ht="16" customHeight="1" spans="1:11">
      <c r="A82" s="10">
        <v>79</v>
      </c>
      <c r="B82" s="10" t="s">
        <v>79</v>
      </c>
      <c r="C82" s="10" t="s">
        <v>102</v>
      </c>
      <c r="D82" s="10" t="str">
        <f>"202305270330"</f>
        <v>202305270330</v>
      </c>
      <c r="E82" s="15">
        <v>0</v>
      </c>
      <c r="F82" s="16">
        <v>8</v>
      </c>
      <c r="G82" s="17"/>
      <c r="H82" s="20"/>
      <c r="I82" s="24" t="s">
        <v>18</v>
      </c>
      <c r="J82" s="24" t="s">
        <v>18</v>
      </c>
      <c r="K82" s="10" t="s">
        <v>21</v>
      </c>
    </row>
    <row r="83" s="2" customFormat="1" ht="16" customHeight="1" spans="1:11">
      <c r="A83" s="10">
        <v>80</v>
      </c>
      <c r="B83" s="10" t="s">
        <v>79</v>
      </c>
      <c r="C83" s="10" t="s">
        <v>103</v>
      </c>
      <c r="D83" s="10" t="str">
        <f>"202305270331"</f>
        <v>202305270331</v>
      </c>
      <c r="E83" s="15">
        <v>0</v>
      </c>
      <c r="F83" s="16">
        <v>8</v>
      </c>
      <c r="G83" s="17"/>
      <c r="H83" s="20"/>
      <c r="I83" s="24" t="s">
        <v>18</v>
      </c>
      <c r="J83" s="24" t="s">
        <v>18</v>
      </c>
      <c r="K83" s="10" t="s">
        <v>21</v>
      </c>
    </row>
    <row r="84" s="2" customFormat="1" ht="16" customHeight="1" spans="1:11">
      <c r="A84" s="10">
        <v>81</v>
      </c>
      <c r="B84" s="10" t="s">
        <v>79</v>
      </c>
      <c r="C84" s="10" t="s">
        <v>104</v>
      </c>
      <c r="D84" s="10" t="str">
        <f>"202305270332"</f>
        <v>202305270332</v>
      </c>
      <c r="E84" s="15">
        <v>0</v>
      </c>
      <c r="F84" s="16">
        <v>8</v>
      </c>
      <c r="G84" s="17"/>
      <c r="H84" s="20"/>
      <c r="I84" s="24" t="s">
        <v>18</v>
      </c>
      <c r="J84" s="24" t="s">
        <v>18</v>
      </c>
      <c r="K84" s="10" t="s">
        <v>21</v>
      </c>
    </row>
    <row r="85" s="2" customFormat="1" ht="16" customHeight="1" spans="1:11">
      <c r="A85" s="10">
        <v>82</v>
      </c>
      <c r="B85" s="10" t="s">
        <v>79</v>
      </c>
      <c r="C85" s="10" t="s">
        <v>105</v>
      </c>
      <c r="D85" s="10" t="str">
        <f>"202305270333"</f>
        <v>202305270333</v>
      </c>
      <c r="E85" s="15">
        <v>0</v>
      </c>
      <c r="F85" s="16">
        <v>8</v>
      </c>
      <c r="G85" s="17"/>
      <c r="H85" s="20"/>
      <c r="I85" s="24" t="s">
        <v>18</v>
      </c>
      <c r="J85" s="24" t="s">
        <v>18</v>
      </c>
      <c r="K85" s="10" t="s">
        <v>21</v>
      </c>
    </row>
    <row r="86" s="2" customFormat="1" ht="16" customHeight="1" spans="1:11">
      <c r="A86" s="10">
        <v>83</v>
      </c>
      <c r="B86" s="10" t="s">
        <v>79</v>
      </c>
      <c r="C86" s="10" t="s">
        <v>106</v>
      </c>
      <c r="D86" s="10" t="str">
        <f>"202305270335"</f>
        <v>202305270335</v>
      </c>
      <c r="E86" s="15">
        <v>0</v>
      </c>
      <c r="F86" s="16">
        <v>8</v>
      </c>
      <c r="G86" s="17"/>
      <c r="H86" s="20"/>
      <c r="I86" s="24" t="s">
        <v>18</v>
      </c>
      <c r="J86" s="24" t="s">
        <v>18</v>
      </c>
      <c r="K86" s="10" t="s">
        <v>21</v>
      </c>
    </row>
    <row r="87" s="2" customFormat="1" ht="16" customHeight="1" spans="1:11">
      <c r="A87" s="10">
        <v>84</v>
      </c>
      <c r="B87" s="10" t="s">
        <v>79</v>
      </c>
      <c r="C87" s="10" t="s">
        <v>107</v>
      </c>
      <c r="D87" s="10" t="str">
        <f>"202305270336"</f>
        <v>202305270336</v>
      </c>
      <c r="E87" s="15">
        <v>0</v>
      </c>
      <c r="F87" s="16">
        <v>8</v>
      </c>
      <c r="G87" s="17"/>
      <c r="H87" s="20"/>
      <c r="I87" s="24" t="s">
        <v>18</v>
      </c>
      <c r="J87" s="24" t="s">
        <v>18</v>
      </c>
      <c r="K87" s="10" t="s">
        <v>21</v>
      </c>
    </row>
    <row r="88" s="2" customFormat="1" ht="16" customHeight="1" spans="1:11">
      <c r="A88" s="10">
        <v>85</v>
      </c>
      <c r="B88" s="10" t="s">
        <v>79</v>
      </c>
      <c r="C88" s="10" t="s">
        <v>108</v>
      </c>
      <c r="D88" s="10" t="str">
        <f>"202305270337"</f>
        <v>202305270337</v>
      </c>
      <c r="E88" s="15">
        <v>0</v>
      </c>
      <c r="F88" s="16">
        <v>8</v>
      </c>
      <c r="G88" s="17"/>
      <c r="H88" s="20"/>
      <c r="I88" s="24" t="s">
        <v>18</v>
      </c>
      <c r="J88" s="24" t="s">
        <v>18</v>
      </c>
      <c r="K88" s="10" t="s">
        <v>21</v>
      </c>
    </row>
    <row r="89" s="2" customFormat="1" ht="16" customHeight="1" spans="1:11">
      <c r="A89" s="10">
        <v>86</v>
      </c>
      <c r="B89" s="10" t="s">
        <v>79</v>
      </c>
      <c r="C89" s="10" t="s">
        <v>109</v>
      </c>
      <c r="D89" s="10" t="str">
        <f>"202305270338"</f>
        <v>202305270338</v>
      </c>
      <c r="E89" s="15">
        <v>0</v>
      </c>
      <c r="F89" s="16">
        <v>8</v>
      </c>
      <c r="G89" s="17"/>
      <c r="H89" s="20"/>
      <c r="I89" s="24" t="s">
        <v>18</v>
      </c>
      <c r="J89" s="24" t="s">
        <v>18</v>
      </c>
      <c r="K89" s="10" t="s">
        <v>21</v>
      </c>
    </row>
    <row r="90" s="2" customFormat="1" ht="16" customHeight="1" spans="1:11">
      <c r="A90" s="10">
        <v>87</v>
      </c>
      <c r="B90" s="10" t="s">
        <v>79</v>
      </c>
      <c r="C90" s="10" t="s">
        <v>110</v>
      </c>
      <c r="D90" s="10" t="str">
        <f>"202305270339"</f>
        <v>202305270339</v>
      </c>
      <c r="E90" s="15">
        <v>0</v>
      </c>
      <c r="F90" s="16">
        <v>8</v>
      </c>
      <c r="G90" s="17"/>
      <c r="H90" s="20"/>
      <c r="I90" s="24" t="s">
        <v>18</v>
      </c>
      <c r="J90" s="24" t="s">
        <v>18</v>
      </c>
      <c r="K90" s="10" t="s">
        <v>21</v>
      </c>
    </row>
    <row r="91" s="2" customFormat="1" ht="16" customHeight="1" spans="1:11">
      <c r="A91" s="10">
        <v>88</v>
      </c>
      <c r="B91" s="10" t="s">
        <v>79</v>
      </c>
      <c r="C91" s="10" t="s">
        <v>111</v>
      </c>
      <c r="D91" s="10" t="str">
        <f>"202305270340"</f>
        <v>202305270340</v>
      </c>
      <c r="E91" s="15">
        <v>0</v>
      </c>
      <c r="F91" s="16">
        <v>8</v>
      </c>
      <c r="G91" s="17"/>
      <c r="H91" s="20"/>
      <c r="I91" s="24" t="s">
        <v>18</v>
      </c>
      <c r="J91" s="24" t="s">
        <v>18</v>
      </c>
      <c r="K91" s="10" t="s">
        <v>21</v>
      </c>
    </row>
    <row r="92" s="2" customFormat="1" ht="16" customHeight="1" spans="1:11">
      <c r="A92" s="10">
        <v>89</v>
      </c>
      <c r="B92" s="10" t="s">
        <v>79</v>
      </c>
      <c r="C92" s="10" t="s">
        <v>112</v>
      </c>
      <c r="D92" s="10" t="str">
        <f>"202305270341"</f>
        <v>202305270341</v>
      </c>
      <c r="E92" s="15">
        <v>0</v>
      </c>
      <c r="F92" s="16">
        <v>8</v>
      </c>
      <c r="G92" s="17"/>
      <c r="H92" s="20"/>
      <c r="I92" s="24" t="s">
        <v>18</v>
      </c>
      <c r="J92" s="24" t="s">
        <v>18</v>
      </c>
      <c r="K92" s="10" t="s">
        <v>21</v>
      </c>
    </row>
    <row r="93" s="2" customFormat="1" ht="16" customHeight="1" spans="1:11">
      <c r="A93" s="10">
        <v>90</v>
      </c>
      <c r="B93" s="10" t="s">
        <v>79</v>
      </c>
      <c r="C93" s="10" t="s">
        <v>113</v>
      </c>
      <c r="D93" s="10" t="str">
        <f>"202305270342"</f>
        <v>202305270342</v>
      </c>
      <c r="E93" s="15">
        <v>0</v>
      </c>
      <c r="F93" s="16">
        <v>8</v>
      </c>
      <c r="G93" s="17"/>
      <c r="H93" s="20"/>
      <c r="I93" s="24" t="s">
        <v>18</v>
      </c>
      <c r="J93" s="24" t="s">
        <v>18</v>
      </c>
      <c r="K93" s="10" t="s">
        <v>21</v>
      </c>
    </row>
    <row r="94" s="2" customFormat="1" ht="16" customHeight="1" spans="1:11">
      <c r="A94" s="10">
        <v>91</v>
      </c>
      <c r="B94" s="10" t="s">
        <v>79</v>
      </c>
      <c r="C94" s="10" t="s">
        <v>114</v>
      </c>
      <c r="D94" s="10" t="str">
        <f>"202305270343"</f>
        <v>202305270343</v>
      </c>
      <c r="E94" s="15">
        <v>0</v>
      </c>
      <c r="F94" s="16">
        <v>8</v>
      </c>
      <c r="G94" s="17"/>
      <c r="H94" s="20"/>
      <c r="I94" s="24" t="s">
        <v>18</v>
      </c>
      <c r="J94" s="24" t="s">
        <v>18</v>
      </c>
      <c r="K94" s="10" t="s">
        <v>21</v>
      </c>
    </row>
    <row r="95" s="2" customFormat="1" ht="16" customHeight="1" spans="1:11">
      <c r="A95" s="10">
        <v>92</v>
      </c>
      <c r="B95" s="10" t="s">
        <v>79</v>
      </c>
      <c r="C95" s="10" t="s">
        <v>115</v>
      </c>
      <c r="D95" s="10" t="str">
        <f>"202305270344"</f>
        <v>202305270344</v>
      </c>
      <c r="E95" s="15">
        <v>0</v>
      </c>
      <c r="F95" s="16">
        <v>8</v>
      </c>
      <c r="G95" s="17"/>
      <c r="H95" s="20"/>
      <c r="I95" s="24" t="s">
        <v>18</v>
      </c>
      <c r="J95" s="24" t="s">
        <v>18</v>
      </c>
      <c r="K95" s="10" t="s">
        <v>21</v>
      </c>
    </row>
    <row r="96" s="2" customFormat="1" ht="16" customHeight="1" spans="1:11">
      <c r="A96" s="10">
        <v>93</v>
      </c>
      <c r="B96" s="10" t="s">
        <v>79</v>
      </c>
      <c r="C96" s="10" t="s">
        <v>116</v>
      </c>
      <c r="D96" s="10" t="str">
        <f>"202305270347"</f>
        <v>202305270347</v>
      </c>
      <c r="E96" s="15">
        <v>0</v>
      </c>
      <c r="F96" s="16">
        <v>8</v>
      </c>
      <c r="G96" s="17"/>
      <c r="H96" s="20"/>
      <c r="I96" s="24" t="s">
        <v>18</v>
      </c>
      <c r="J96" s="24" t="s">
        <v>18</v>
      </c>
      <c r="K96" s="10" t="s">
        <v>21</v>
      </c>
    </row>
    <row r="97" s="2" customFormat="1" ht="16" customHeight="1" spans="1:11">
      <c r="A97" s="10">
        <v>94</v>
      </c>
      <c r="B97" s="10" t="s">
        <v>79</v>
      </c>
      <c r="C97" s="10" t="s">
        <v>117</v>
      </c>
      <c r="D97" s="10" t="str">
        <f>"202305270348"</f>
        <v>202305270348</v>
      </c>
      <c r="E97" s="15">
        <v>0</v>
      </c>
      <c r="F97" s="16">
        <v>8</v>
      </c>
      <c r="G97" s="17"/>
      <c r="H97" s="20"/>
      <c r="I97" s="24" t="s">
        <v>18</v>
      </c>
      <c r="J97" s="24" t="s">
        <v>18</v>
      </c>
      <c r="K97" s="10" t="s">
        <v>21</v>
      </c>
    </row>
    <row r="98" s="2" customFormat="1" ht="16" customHeight="1" spans="1:11">
      <c r="A98" s="10">
        <v>95</v>
      </c>
      <c r="B98" s="10" t="s">
        <v>79</v>
      </c>
      <c r="C98" s="10" t="s">
        <v>118</v>
      </c>
      <c r="D98" s="10" t="str">
        <f>"202305270349"</f>
        <v>202305270349</v>
      </c>
      <c r="E98" s="15">
        <v>0</v>
      </c>
      <c r="F98" s="16">
        <v>8</v>
      </c>
      <c r="G98" s="17"/>
      <c r="H98" s="20"/>
      <c r="I98" s="24" t="s">
        <v>18</v>
      </c>
      <c r="J98" s="24" t="s">
        <v>18</v>
      </c>
      <c r="K98" s="10" t="s">
        <v>21</v>
      </c>
    </row>
    <row r="99" s="2" customFormat="1" ht="16" customHeight="1" spans="1:11">
      <c r="A99" s="10">
        <v>96</v>
      </c>
      <c r="B99" s="10" t="s">
        <v>79</v>
      </c>
      <c r="C99" s="10" t="s">
        <v>119</v>
      </c>
      <c r="D99" s="10" t="str">
        <f>"202305270350"</f>
        <v>202305270350</v>
      </c>
      <c r="E99" s="15">
        <v>0</v>
      </c>
      <c r="F99" s="16">
        <v>8</v>
      </c>
      <c r="G99" s="21"/>
      <c r="H99" s="20"/>
      <c r="I99" s="24" t="s">
        <v>18</v>
      </c>
      <c r="J99" s="24" t="s">
        <v>18</v>
      </c>
      <c r="K99" s="10" t="s">
        <v>21</v>
      </c>
    </row>
    <row r="100" s="2" customFormat="1" ht="16" customHeight="1" spans="1:11">
      <c r="A100" s="10">
        <v>97</v>
      </c>
      <c r="B100" s="10" t="s">
        <v>120</v>
      </c>
      <c r="C100" s="10" t="s">
        <v>121</v>
      </c>
      <c r="D100" s="10" t="str">
        <f>"202305270356"</f>
        <v>202305270356</v>
      </c>
      <c r="E100" s="11">
        <v>60.4</v>
      </c>
      <c r="F100" s="12">
        <v>1</v>
      </c>
      <c r="G100" s="13">
        <v>1</v>
      </c>
      <c r="H100" s="20">
        <f>E100</f>
        <v>60.4</v>
      </c>
      <c r="I100" s="23" t="s">
        <v>15</v>
      </c>
      <c r="J100" s="23" t="s">
        <v>15</v>
      </c>
      <c r="K100" s="10" t="s">
        <v>16</v>
      </c>
    </row>
    <row r="101" s="2" customFormat="1" ht="16" customHeight="1" spans="1:11">
      <c r="A101" s="10">
        <v>98</v>
      </c>
      <c r="B101" s="10" t="s">
        <v>120</v>
      </c>
      <c r="C101" s="10" t="s">
        <v>122</v>
      </c>
      <c r="D101" s="10" t="str">
        <f>"202305270352"</f>
        <v>202305270352</v>
      </c>
      <c r="E101" s="15">
        <v>0</v>
      </c>
      <c r="F101" s="16">
        <v>2</v>
      </c>
      <c r="G101" s="17"/>
      <c r="H101" s="20"/>
      <c r="I101" s="24" t="s">
        <v>18</v>
      </c>
      <c r="J101" s="24" t="s">
        <v>18</v>
      </c>
      <c r="K101" s="10" t="s">
        <v>21</v>
      </c>
    </row>
    <row r="102" s="2" customFormat="1" ht="16" customHeight="1" spans="1:11">
      <c r="A102" s="10">
        <v>99</v>
      </c>
      <c r="B102" s="10" t="s">
        <v>120</v>
      </c>
      <c r="C102" s="10" t="s">
        <v>123</v>
      </c>
      <c r="D102" s="10" t="str">
        <f>"202305270353"</f>
        <v>202305270353</v>
      </c>
      <c r="E102" s="15">
        <v>0</v>
      </c>
      <c r="F102" s="16">
        <v>2</v>
      </c>
      <c r="G102" s="17"/>
      <c r="H102" s="20"/>
      <c r="I102" s="24" t="s">
        <v>18</v>
      </c>
      <c r="J102" s="24" t="s">
        <v>18</v>
      </c>
      <c r="K102" s="10" t="s">
        <v>21</v>
      </c>
    </row>
    <row r="103" s="2" customFormat="1" ht="16" customHeight="1" spans="1:11">
      <c r="A103" s="10">
        <v>100</v>
      </c>
      <c r="B103" s="10" t="s">
        <v>120</v>
      </c>
      <c r="C103" s="10" t="s">
        <v>124</v>
      </c>
      <c r="D103" s="10" t="str">
        <f>"202305270354"</f>
        <v>202305270354</v>
      </c>
      <c r="E103" s="15">
        <v>0</v>
      </c>
      <c r="F103" s="16">
        <v>2</v>
      </c>
      <c r="G103" s="17"/>
      <c r="H103" s="20"/>
      <c r="I103" s="24" t="s">
        <v>18</v>
      </c>
      <c r="J103" s="24" t="s">
        <v>18</v>
      </c>
      <c r="K103" s="10" t="s">
        <v>21</v>
      </c>
    </row>
    <row r="104" s="2" customFormat="1" ht="16" customHeight="1" spans="1:11">
      <c r="A104" s="10">
        <v>101</v>
      </c>
      <c r="B104" s="10" t="s">
        <v>120</v>
      </c>
      <c r="C104" s="10" t="s">
        <v>125</v>
      </c>
      <c r="D104" s="10" t="str">
        <f>"202305270355"</f>
        <v>202305270355</v>
      </c>
      <c r="E104" s="15">
        <v>0</v>
      </c>
      <c r="F104" s="16">
        <v>2</v>
      </c>
      <c r="G104" s="17"/>
      <c r="H104" s="20"/>
      <c r="I104" s="24" t="s">
        <v>18</v>
      </c>
      <c r="J104" s="24" t="s">
        <v>18</v>
      </c>
      <c r="K104" s="10" t="s">
        <v>21</v>
      </c>
    </row>
    <row r="105" s="2" customFormat="1" ht="16" customHeight="1" spans="1:11">
      <c r="A105" s="10">
        <v>102</v>
      </c>
      <c r="B105" s="10" t="s">
        <v>120</v>
      </c>
      <c r="C105" s="10" t="s">
        <v>126</v>
      </c>
      <c r="D105" s="10" t="str">
        <f>"202305270357"</f>
        <v>202305270357</v>
      </c>
      <c r="E105" s="15">
        <v>0</v>
      </c>
      <c r="F105" s="16">
        <v>2</v>
      </c>
      <c r="G105" s="17"/>
      <c r="H105" s="20"/>
      <c r="I105" s="24" t="s">
        <v>18</v>
      </c>
      <c r="J105" s="24" t="s">
        <v>18</v>
      </c>
      <c r="K105" s="10" t="s">
        <v>21</v>
      </c>
    </row>
    <row r="106" s="2" customFormat="1" ht="16" customHeight="1" spans="1:11">
      <c r="A106" s="10">
        <v>103</v>
      </c>
      <c r="B106" s="10" t="s">
        <v>120</v>
      </c>
      <c r="C106" s="10" t="s">
        <v>127</v>
      </c>
      <c r="D106" s="10" t="str">
        <f>"202305270358"</f>
        <v>202305270358</v>
      </c>
      <c r="E106" s="15">
        <v>0</v>
      </c>
      <c r="F106" s="16">
        <v>2</v>
      </c>
      <c r="G106" s="21"/>
      <c r="H106" s="20"/>
      <c r="I106" s="24" t="s">
        <v>18</v>
      </c>
      <c r="J106" s="24" t="s">
        <v>18</v>
      </c>
      <c r="K106" s="10" t="s">
        <v>21</v>
      </c>
    </row>
    <row r="107" s="2" customFormat="1" ht="16" customHeight="1" spans="1:11">
      <c r="A107" s="10">
        <v>104</v>
      </c>
      <c r="B107" s="10" t="s">
        <v>128</v>
      </c>
      <c r="C107" s="10" t="s">
        <v>129</v>
      </c>
      <c r="D107" s="10" t="str">
        <f>"202305270401"</f>
        <v>202305270401</v>
      </c>
      <c r="E107" s="11">
        <v>80.2</v>
      </c>
      <c r="F107" s="12">
        <v>1</v>
      </c>
      <c r="G107" s="13">
        <v>2</v>
      </c>
      <c r="H107" s="14">
        <f>AVERAGE(E107:E110)</f>
        <v>63.475</v>
      </c>
      <c r="I107" s="23" t="s">
        <v>15</v>
      </c>
      <c r="J107" s="23" t="s">
        <v>15</v>
      </c>
      <c r="K107" s="10" t="s">
        <v>16</v>
      </c>
    </row>
    <row r="108" s="2" customFormat="1" ht="16" customHeight="1" spans="1:11">
      <c r="A108" s="10">
        <v>105</v>
      </c>
      <c r="B108" s="10" t="s">
        <v>128</v>
      </c>
      <c r="C108" s="10" t="s">
        <v>130</v>
      </c>
      <c r="D108" s="10" t="str">
        <f>"202305270360"</f>
        <v>202305270360</v>
      </c>
      <c r="E108" s="15">
        <v>60.8</v>
      </c>
      <c r="F108" s="16">
        <v>2</v>
      </c>
      <c r="G108" s="17"/>
      <c r="H108" s="18"/>
      <c r="I108" s="24" t="s">
        <v>18</v>
      </c>
      <c r="J108" s="24" t="s">
        <v>18</v>
      </c>
      <c r="K108" s="10" t="s">
        <v>16</v>
      </c>
    </row>
    <row r="109" s="2" customFormat="1" ht="16" customHeight="1" spans="1:11">
      <c r="A109" s="10">
        <v>106</v>
      </c>
      <c r="B109" s="10" t="s">
        <v>128</v>
      </c>
      <c r="C109" s="10" t="s">
        <v>131</v>
      </c>
      <c r="D109" s="10" t="str">
        <f>"202305270364"</f>
        <v>202305270364</v>
      </c>
      <c r="E109" s="15">
        <v>56.6</v>
      </c>
      <c r="F109" s="16">
        <v>3</v>
      </c>
      <c r="G109" s="17"/>
      <c r="H109" s="18"/>
      <c r="I109" s="24" t="s">
        <v>18</v>
      </c>
      <c r="J109" s="24" t="s">
        <v>18</v>
      </c>
      <c r="K109" s="10" t="s">
        <v>16</v>
      </c>
    </row>
    <row r="110" s="2" customFormat="1" ht="16" customHeight="1" spans="1:11">
      <c r="A110" s="10">
        <v>107</v>
      </c>
      <c r="B110" s="10" t="s">
        <v>128</v>
      </c>
      <c r="C110" s="10" t="s">
        <v>132</v>
      </c>
      <c r="D110" s="10" t="str">
        <f>"202305270359"</f>
        <v>202305270359</v>
      </c>
      <c r="E110" s="15">
        <v>56.3</v>
      </c>
      <c r="F110" s="16">
        <v>4</v>
      </c>
      <c r="G110" s="17"/>
      <c r="H110" s="19"/>
      <c r="I110" s="24" t="s">
        <v>18</v>
      </c>
      <c r="J110" s="24" t="s">
        <v>18</v>
      </c>
      <c r="K110" s="10" t="s">
        <v>16</v>
      </c>
    </row>
    <row r="111" s="2" customFormat="1" ht="16" customHeight="1" spans="1:11">
      <c r="A111" s="10">
        <v>108</v>
      </c>
      <c r="B111" s="10" t="s">
        <v>128</v>
      </c>
      <c r="C111" s="10" t="s">
        <v>133</v>
      </c>
      <c r="D111" s="10" t="str">
        <f>"202305270361"</f>
        <v>202305270361</v>
      </c>
      <c r="E111" s="15">
        <v>0</v>
      </c>
      <c r="F111" s="16">
        <v>5</v>
      </c>
      <c r="G111" s="17"/>
      <c r="H111" s="20"/>
      <c r="I111" s="24" t="s">
        <v>18</v>
      </c>
      <c r="J111" s="24" t="s">
        <v>18</v>
      </c>
      <c r="K111" s="10" t="s">
        <v>21</v>
      </c>
    </row>
    <row r="112" s="2" customFormat="1" ht="16" customHeight="1" spans="1:11">
      <c r="A112" s="10">
        <v>109</v>
      </c>
      <c r="B112" s="10" t="s">
        <v>128</v>
      </c>
      <c r="C112" s="10" t="s">
        <v>134</v>
      </c>
      <c r="D112" s="10" t="str">
        <f>"202305270362"</f>
        <v>202305270362</v>
      </c>
      <c r="E112" s="15">
        <v>0</v>
      </c>
      <c r="F112" s="16">
        <v>5</v>
      </c>
      <c r="G112" s="17"/>
      <c r="H112" s="20"/>
      <c r="I112" s="24" t="s">
        <v>18</v>
      </c>
      <c r="J112" s="24" t="s">
        <v>18</v>
      </c>
      <c r="K112" s="10" t="s">
        <v>21</v>
      </c>
    </row>
    <row r="113" s="2" customFormat="1" ht="16" customHeight="1" spans="1:11">
      <c r="A113" s="10">
        <v>110</v>
      </c>
      <c r="B113" s="10" t="s">
        <v>128</v>
      </c>
      <c r="C113" s="10" t="s">
        <v>135</v>
      </c>
      <c r="D113" s="10" t="str">
        <f>"202305270363"</f>
        <v>202305270363</v>
      </c>
      <c r="E113" s="15">
        <v>0</v>
      </c>
      <c r="F113" s="16">
        <v>5</v>
      </c>
      <c r="G113" s="17"/>
      <c r="H113" s="20"/>
      <c r="I113" s="24" t="s">
        <v>18</v>
      </c>
      <c r="J113" s="24" t="s">
        <v>18</v>
      </c>
      <c r="K113" s="10" t="s">
        <v>21</v>
      </c>
    </row>
    <row r="114" s="2" customFormat="1" ht="16" customHeight="1" spans="1:11">
      <c r="A114" s="10">
        <v>111</v>
      </c>
      <c r="B114" s="10" t="s">
        <v>128</v>
      </c>
      <c r="C114" s="10" t="s">
        <v>136</v>
      </c>
      <c r="D114" s="10" t="str">
        <f>"202305270365"</f>
        <v>202305270365</v>
      </c>
      <c r="E114" s="15">
        <v>0</v>
      </c>
      <c r="F114" s="16">
        <v>5</v>
      </c>
      <c r="G114" s="17"/>
      <c r="H114" s="20"/>
      <c r="I114" s="24" t="s">
        <v>18</v>
      </c>
      <c r="J114" s="24" t="s">
        <v>18</v>
      </c>
      <c r="K114" s="10" t="s">
        <v>21</v>
      </c>
    </row>
    <row r="115" s="2" customFormat="1" ht="16" customHeight="1" spans="1:11">
      <c r="A115" s="10">
        <v>112</v>
      </c>
      <c r="B115" s="10" t="s">
        <v>128</v>
      </c>
      <c r="C115" s="10" t="s">
        <v>137</v>
      </c>
      <c r="D115" s="10" t="str">
        <f>"202305270402"</f>
        <v>202305270402</v>
      </c>
      <c r="E115" s="15">
        <v>0</v>
      </c>
      <c r="F115" s="16">
        <v>5</v>
      </c>
      <c r="G115" s="21"/>
      <c r="H115" s="20"/>
      <c r="I115" s="24" t="s">
        <v>18</v>
      </c>
      <c r="J115" s="24" t="s">
        <v>18</v>
      </c>
      <c r="K115" s="10" t="s">
        <v>21</v>
      </c>
    </row>
    <row r="116" s="2" customFormat="1" ht="16" customHeight="1" spans="1:11">
      <c r="A116" s="10">
        <v>113</v>
      </c>
      <c r="B116" s="10" t="s">
        <v>138</v>
      </c>
      <c r="C116" s="10" t="s">
        <v>139</v>
      </c>
      <c r="D116" s="10" t="str">
        <f>"202305270410"</f>
        <v>202305270410</v>
      </c>
      <c r="E116" s="11">
        <v>59.5</v>
      </c>
      <c r="F116" s="12">
        <v>1</v>
      </c>
      <c r="G116" s="13">
        <v>2</v>
      </c>
      <c r="H116" s="20">
        <f>E116</f>
        <v>59.5</v>
      </c>
      <c r="I116" s="23" t="s">
        <v>15</v>
      </c>
      <c r="J116" s="23" t="s">
        <v>15</v>
      </c>
      <c r="K116" s="10" t="s">
        <v>16</v>
      </c>
    </row>
    <row r="117" s="2" customFormat="1" ht="16" customHeight="1" spans="1:11">
      <c r="A117" s="10">
        <v>114</v>
      </c>
      <c r="B117" s="10" t="s">
        <v>138</v>
      </c>
      <c r="C117" s="10" t="s">
        <v>140</v>
      </c>
      <c r="D117" s="10" t="str">
        <f>"202305270403"</f>
        <v>202305270403</v>
      </c>
      <c r="E117" s="15">
        <v>0</v>
      </c>
      <c r="F117" s="16">
        <v>2</v>
      </c>
      <c r="G117" s="17"/>
      <c r="H117" s="20"/>
      <c r="I117" s="24" t="s">
        <v>18</v>
      </c>
      <c r="J117" s="24" t="s">
        <v>18</v>
      </c>
      <c r="K117" s="10" t="s">
        <v>21</v>
      </c>
    </row>
    <row r="118" s="2" customFormat="1" ht="16" customHeight="1" spans="1:11">
      <c r="A118" s="10">
        <v>115</v>
      </c>
      <c r="B118" s="10" t="s">
        <v>138</v>
      </c>
      <c r="C118" s="10" t="s">
        <v>141</v>
      </c>
      <c r="D118" s="10" t="str">
        <f>"202305270404"</f>
        <v>202305270404</v>
      </c>
      <c r="E118" s="15">
        <v>0</v>
      </c>
      <c r="F118" s="16">
        <v>2</v>
      </c>
      <c r="G118" s="17"/>
      <c r="H118" s="20"/>
      <c r="I118" s="24" t="s">
        <v>18</v>
      </c>
      <c r="J118" s="24" t="s">
        <v>18</v>
      </c>
      <c r="K118" s="10" t="s">
        <v>21</v>
      </c>
    </row>
    <row r="119" s="2" customFormat="1" ht="16" customHeight="1" spans="1:11">
      <c r="A119" s="10">
        <v>116</v>
      </c>
      <c r="B119" s="10" t="s">
        <v>138</v>
      </c>
      <c r="C119" s="10" t="s">
        <v>142</v>
      </c>
      <c r="D119" s="10" t="str">
        <f>"202305270405"</f>
        <v>202305270405</v>
      </c>
      <c r="E119" s="15">
        <v>0</v>
      </c>
      <c r="F119" s="16">
        <v>2</v>
      </c>
      <c r="G119" s="17"/>
      <c r="H119" s="20"/>
      <c r="I119" s="24" t="s">
        <v>18</v>
      </c>
      <c r="J119" s="24" t="s">
        <v>18</v>
      </c>
      <c r="K119" s="10" t="s">
        <v>21</v>
      </c>
    </row>
    <row r="120" s="2" customFormat="1" ht="16" customHeight="1" spans="1:11">
      <c r="A120" s="10">
        <v>117</v>
      </c>
      <c r="B120" s="10" t="s">
        <v>138</v>
      </c>
      <c r="C120" s="10" t="s">
        <v>143</v>
      </c>
      <c r="D120" s="10" t="str">
        <f>"202305270406"</f>
        <v>202305270406</v>
      </c>
      <c r="E120" s="15">
        <v>0</v>
      </c>
      <c r="F120" s="16">
        <v>2</v>
      </c>
      <c r="G120" s="17"/>
      <c r="H120" s="20"/>
      <c r="I120" s="24" t="s">
        <v>18</v>
      </c>
      <c r="J120" s="24" t="s">
        <v>18</v>
      </c>
      <c r="K120" s="10" t="s">
        <v>21</v>
      </c>
    </row>
    <row r="121" s="2" customFormat="1" ht="16" customHeight="1" spans="1:11">
      <c r="A121" s="10">
        <v>118</v>
      </c>
      <c r="B121" s="10" t="s">
        <v>138</v>
      </c>
      <c r="C121" s="10" t="s">
        <v>144</v>
      </c>
      <c r="D121" s="10" t="str">
        <f>"202305270407"</f>
        <v>202305270407</v>
      </c>
      <c r="E121" s="15">
        <v>0</v>
      </c>
      <c r="F121" s="16">
        <v>2</v>
      </c>
      <c r="G121" s="17"/>
      <c r="H121" s="20"/>
      <c r="I121" s="24" t="s">
        <v>18</v>
      </c>
      <c r="J121" s="24" t="s">
        <v>18</v>
      </c>
      <c r="K121" s="10" t="s">
        <v>21</v>
      </c>
    </row>
    <row r="122" s="2" customFormat="1" ht="16" customHeight="1" spans="1:11">
      <c r="A122" s="10">
        <v>119</v>
      </c>
      <c r="B122" s="10" t="s">
        <v>138</v>
      </c>
      <c r="C122" s="10" t="s">
        <v>145</v>
      </c>
      <c r="D122" s="10" t="str">
        <f>"202305270408"</f>
        <v>202305270408</v>
      </c>
      <c r="E122" s="15">
        <v>0</v>
      </c>
      <c r="F122" s="16">
        <v>2</v>
      </c>
      <c r="G122" s="17"/>
      <c r="H122" s="20"/>
      <c r="I122" s="24" t="s">
        <v>18</v>
      </c>
      <c r="J122" s="24" t="s">
        <v>18</v>
      </c>
      <c r="K122" s="10" t="s">
        <v>21</v>
      </c>
    </row>
    <row r="123" s="2" customFormat="1" ht="16" customHeight="1" spans="1:11">
      <c r="A123" s="10">
        <v>120</v>
      </c>
      <c r="B123" s="10" t="s">
        <v>138</v>
      </c>
      <c r="C123" s="10" t="s">
        <v>146</v>
      </c>
      <c r="D123" s="10" t="str">
        <f>"202305270409"</f>
        <v>202305270409</v>
      </c>
      <c r="E123" s="15">
        <v>0</v>
      </c>
      <c r="F123" s="16">
        <v>2</v>
      </c>
      <c r="G123" s="21"/>
      <c r="H123" s="20"/>
      <c r="I123" s="24" t="s">
        <v>18</v>
      </c>
      <c r="J123" s="24" t="s">
        <v>18</v>
      </c>
      <c r="K123" s="10" t="s">
        <v>21</v>
      </c>
    </row>
    <row r="124" s="2" customFormat="1" ht="16" customHeight="1" spans="1:11">
      <c r="A124" s="10">
        <v>121</v>
      </c>
      <c r="B124" s="10" t="s">
        <v>147</v>
      </c>
      <c r="C124" s="10" t="s">
        <v>148</v>
      </c>
      <c r="D124" s="10" t="str">
        <f>"202305270434"</f>
        <v>202305270434</v>
      </c>
      <c r="E124" s="11">
        <v>68.1</v>
      </c>
      <c r="F124" s="12">
        <v>1</v>
      </c>
      <c r="G124" s="13">
        <v>1</v>
      </c>
      <c r="H124" s="14">
        <f>AVERAGE(E124:E150)</f>
        <v>57.2111111111111</v>
      </c>
      <c r="I124" s="23" t="s">
        <v>15</v>
      </c>
      <c r="J124" s="23" t="s">
        <v>15</v>
      </c>
      <c r="K124" s="10" t="s">
        <v>16</v>
      </c>
    </row>
    <row r="125" s="2" customFormat="1" ht="16" customHeight="1" spans="1:11">
      <c r="A125" s="10">
        <v>122</v>
      </c>
      <c r="B125" s="10" t="s">
        <v>147</v>
      </c>
      <c r="C125" s="10" t="s">
        <v>149</v>
      </c>
      <c r="D125" s="10" t="str">
        <f>"202305270446"</f>
        <v>202305270446</v>
      </c>
      <c r="E125" s="11">
        <v>64.3</v>
      </c>
      <c r="F125" s="12">
        <v>2</v>
      </c>
      <c r="G125" s="17"/>
      <c r="H125" s="18"/>
      <c r="I125" s="23" t="s">
        <v>15</v>
      </c>
      <c r="J125" s="23" t="s">
        <v>15</v>
      </c>
      <c r="K125" s="10" t="s">
        <v>16</v>
      </c>
    </row>
    <row r="126" s="2" customFormat="1" ht="16" customHeight="1" spans="1:11">
      <c r="A126" s="10">
        <v>123</v>
      </c>
      <c r="B126" s="10" t="s">
        <v>147</v>
      </c>
      <c r="C126" s="10" t="s">
        <v>150</v>
      </c>
      <c r="D126" s="10" t="str">
        <f>"202305270443"</f>
        <v>202305270443</v>
      </c>
      <c r="E126" s="11">
        <v>64.1</v>
      </c>
      <c r="F126" s="12">
        <v>3</v>
      </c>
      <c r="G126" s="17"/>
      <c r="H126" s="18"/>
      <c r="I126" s="23" t="s">
        <v>15</v>
      </c>
      <c r="J126" s="23" t="s">
        <v>15</v>
      </c>
      <c r="K126" s="10" t="s">
        <v>16</v>
      </c>
    </row>
    <row r="127" s="2" customFormat="1" ht="16" customHeight="1" spans="1:11">
      <c r="A127" s="10">
        <v>124</v>
      </c>
      <c r="B127" s="10" t="s">
        <v>147</v>
      </c>
      <c r="C127" s="10" t="s">
        <v>151</v>
      </c>
      <c r="D127" s="10" t="str">
        <f>"202305270457"</f>
        <v>202305270457</v>
      </c>
      <c r="E127" s="15">
        <v>63.1</v>
      </c>
      <c r="F127" s="16">
        <v>4</v>
      </c>
      <c r="G127" s="17"/>
      <c r="H127" s="18"/>
      <c r="I127" s="24" t="s">
        <v>18</v>
      </c>
      <c r="J127" s="24" t="s">
        <v>18</v>
      </c>
      <c r="K127" s="10" t="s">
        <v>16</v>
      </c>
    </row>
    <row r="128" s="2" customFormat="1" ht="16" customHeight="1" spans="1:11">
      <c r="A128" s="10">
        <v>125</v>
      </c>
      <c r="B128" s="10" t="s">
        <v>147</v>
      </c>
      <c r="C128" s="10" t="s">
        <v>152</v>
      </c>
      <c r="D128" s="10" t="str">
        <f>"202305270416"</f>
        <v>202305270416</v>
      </c>
      <c r="E128" s="15">
        <v>61.9</v>
      </c>
      <c r="F128" s="16">
        <v>5</v>
      </c>
      <c r="G128" s="17"/>
      <c r="H128" s="18"/>
      <c r="I128" s="24" t="s">
        <v>18</v>
      </c>
      <c r="J128" s="24" t="s">
        <v>18</v>
      </c>
      <c r="K128" s="10" t="s">
        <v>16</v>
      </c>
    </row>
    <row r="129" s="2" customFormat="1" ht="16" customHeight="1" spans="1:11">
      <c r="A129" s="10">
        <v>126</v>
      </c>
      <c r="B129" s="10" t="s">
        <v>147</v>
      </c>
      <c r="C129" s="10" t="s">
        <v>153</v>
      </c>
      <c r="D129" s="10" t="str">
        <f>"202305270414"</f>
        <v>202305270414</v>
      </c>
      <c r="E129" s="15">
        <v>61.4</v>
      </c>
      <c r="F129" s="16">
        <v>6</v>
      </c>
      <c r="G129" s="17"/>
      <c r="H129" s="18"/>
      <c r="I129" s="24" t="s">
        <v>18</v>
      </c>
      <c r="J129" s="24" t="s">
        <v>18</v>
      </c>
      <c r="K129" s="10" t="s">
        <v>16</v>
      </c>
    </row>
    <row r="130" s="2" customFormat="1" ht="16" customHeight="1" spans="1:11">
      <c r="A130" s="10">
        <v>127</v>
      </c>
      <c r="B130" s="10" t="s">
        <v>147</v>
      </c>
      <c r="C130" s="10" t="s">
        <v>154</v>
      </c>
      <c r="D130" s="10" t="str">
        <f>"202305270451"</f>
        <v>202305270451</v>
      </c>
      <c r="E130" s="15">
        <v>60.8</v>
      </c>
      <c r="F130" s="16">
        <v>7</v>
      </c>
      <c r="G130" s="17"/>
      <c r="H130" s="18"/>
      <c r="I130" s="24" t="s">
        <v>18</v>
      </c>
      <c r="J130" s="24" t="s">
        <v>18</v>
      </c>
      <c r="K130" s="10" t="s">
        <v>16</v>
      </c>
    </row>
    <row r="131" s="2" customFormat="1" ht="16" customHeight="1" spans="1:11">
      <c r="A131" s="10">
        <v>128</v>
      </c>
      <c r="B131" s="10" t="s">
        <v>147</v>
      </c>
      <c r="C131" s="10" t="s">
        <v>155</v>
      </c>
      <c r="D131" s="10" t="str">
        <f>"202305270420"</f>
        <v>202305270420</v>
      </c>
      <c r="E131" s="15">
        <v>60.5</v>
      </c>
      <c r="F131" s="16">
        <v>8</v>
      </c>
      <c r="G131" s="17"/>
      <c r="H131" s="18"/>
      <c r="I131" s="24" t="s">
        <v>18</v>
      </c>
      <c r="J131" s="24" t="s">
        <v>18</v>
      </c>
      <c r="K131" s="10" t="s">
        <v>16</v>
      </c>
    </row>
    <row r="132" s="2" customFormat="1" ht="16" customHeight="1" spans="1:11">
      <c r="A132" s="10">
        <v>129</v>
      </c>
      <c r="B132" s="10" t="s">
        <v>147</v>
      </c>
      <c r="C132" s="10" t="s">
        <v>156</v>
      </c>
      <c r="D132" s="10" t="str">
        <f>"202305270452"</f>
        <v>202305270452</v>
      </c>
      <c r="E132" s="15">
        <v>60.4</v>
      </c>
      <c r="F132" s="16">
        <v>9</v>
      </c>
      <c r="G132" s="17"/>
      <c r="H132" s="18"/>
      <c r="I132" s="24" t="s">
        <v>18</v>
      </c>
      <c r="J132" s="24" t="s">
        <v>18</v>
      </c>
      <c r="K132" s="10" t="s">
        <v>16</v>
      </c>
    </row>
    <row r="133" s="2" customFormat="1" ht="16" customHeight="1" spans="1:11">
      <c r="A133" s="10">
        <v>130</v>
      </c>
      <c r="B133" s="10" t="s">
        <v>147</v>
      </c>
      <c r="C133" s="10" t="s">
        <v>157</v>
      </c>
      <c r="D133" s="10" t="str">
        <f>"202305270462"</f>
        <v>202305270462</v>
      </c>
      <c r="E133" s="15">
        <v>60</v>
      </c>
      <c r="F133" s="16">
        <v>10</v>
      </c>
      <c r="G133" s="17"/>
      <c r="H133" s="18"/>
      <c r="I133" s="24" t="s">
        <v>18</v>
      </c>
      <c r="J133" s="24" t="s">
        <v>18</v>
      </c>
      <c r="K133" s="10" t="s">
        <v>16</v>
      </c>
    </row>
    <row r="134" s="2" customFormat="1" ht="16" customHeight="1" spans="1:11">
      <c r="A134" s="10">
        <v>131</v>
      </c>
      <c r="B134" s="10" t="s">
        <v>147</v>
      </c>
      <c r="C134" s="10" t="s">
        <v>158</v>
      </c>
      <c r="D134" s="10" t="str">
        <f>"202305270464"</f>
        <v>202305270464</v>
      </c>
      <c r="E134" s="15">
        <v>60</v>
      </c>
      <c r="F134" s="16">
        <v>10</v>
      </c>
      <c r="G134" s="17"/>
      <c r="H134" s="18"/>
      <c r="I134" s="24" t="s">
        <v>18</v>
      </c>
      <c r="J134" s="24" t="s">
        <v>18</v>
      </c>
      <c r="K134" s="10" t="s">
        <v>16</v>
      </c>
    </row>
    <row r="135" s="2" customFormat="1" ht="16" customHeight="1" spans="1:11">
      <c r="A135" s="10">
        <v>132</v>
      </c>
      <c r="B135" s="10" t="s">
        <v>147</v>
      </c>
      <c r="C135" s="10" t="s">
        <v>159</v>
      </c>
      <c r="D135" s="10" t="str">
        <f>"202305270411"</f>
        <v>202305270411</v>
      </c>
      <c r="E135" s="15">
        <v>59.8</v>
      </c>
      <c r="F135" s="16">
        <v>12</v>
      </c>
      <c r="G135" s="17"/>
      <c r="H135" s="18"/>
      <c r="I135" s="24" t="s">
        <v>18</v>
      </c>
      <c r="J135" s="24" t="s">
        <v>18</v>
      </c>
      <c r="K135" s="10" t="s">
        <v>16</v>
      </c>
    </row>
    <row r="136" s="2" customFormat="1" ht="16" customHeight="1" spans="1:11">
      <c r="A136" s="10">
        <v>133</v>
      </c>
      <c r="B136" s="10" t="s">
        <v>147</v>
      </c>
      <c r="C136" s="10" t="s">
        <v>160</v>
      </c>
      <c r="D136" s="10" t="str">
        <f>"202305270456"</f>
        <v>202305270456</v>
      </c>
      <c r="E136" s="15">
        <v>58.6</v>
      </c>
      <c r="F136" s="16">
        <v>13</v>
      </c>
      <c r="G136" s="17"/>
      <c r="H136" s="18"/>
      <c r="I136" s="24" t="s">
        <v>18</v>
      </c>
      <c r="J136" s="24" t="s">
        <v>18</v>
      </c>
      <c r="K136" s="10" t="s">
        <v>16</v>
      </c>
    </row>
    <row r="137" s="2" customFormat="1" ht="16" customHeight="1" spans="1:11">
      <c r="A137" s="10">
        <v>134</v>
      </c>
      <c r="B137" s="10" t="s">
        <v>147</v>
      </c>
      <c r="C137" s="10" t="s">
        <v>161</v>
      </c>
      <c r="D137" s="10" t="str">
        <f>"202305270439"</f>
        <v>202305270439</v>
      </c>
      <c r="E137" s="15">
        <v>57.7</v>
      </c>
      <c r="F137" s="16">
        <v>14</v>
      </c>
      <c r="G137" s="17"/>
      <c r="H137" s="18"/>
      <c r="I137" s="24" t="s">
        <v>18</v>
      </c>
      <c r="J137" s="24" t="s">
        <v>18</v>
      </c>
      <c r="K137" s="10" t="s">
        <v>16</v>
      </c>
    </row>
    <row r="138" s="2" customFormat="1" ht="16" customHeight="1" spans="1:11">
      <c r="A138" s="10">
        <v>135</v>
      </c>
      <c r="B138" s="10" t="s">
        <v>147</v>
      </c>
      <c r="C138" s="10" t="s">
        <v>162</v>
      </c>
      <c r="D138" s="10" t="str">
        <f>"202305270419"</f>
        <v>202305270419</v>
      </c>
      <c r="E138" s="15">
        <v>57.5</v>
      </c>
      <c r="F138" s="16">
        <v>15</v>
      </c>
      <c r="G138" s="17"/>
      <c r="H138" s="18"/>
      <c r="I138" s="24" t="s">
        <v>18</v>
      </c>
      <c r="J138" s="24" t="s">
        <v>18</v>
      </c>
      <c r="K138" s="10" t="s">
        <v>16</v>
      </c>
    </row>
    <row r="139" s="2" customFormat="1" ht="16" customHeight="1" spans="1:11">
      <c r="A139" s="10">
        <v>136</v>
      </c>
      <c r="B139" s="10" t="s">
        <v>147</v>
      </c>
      <c r="C139" s="10" t="s">
        <v>163</v>
      </c>
      <c r="D139" s="10" t="str">
        <f>"202305270438"</f>
        <v>202305270438</v>
      </c>
      <c r="E139" s="15">
        <v>57.3</v>
      </c>
      <c r="F139" s="16">
        <v>16</v>
      </c>
      <c r="G139" s="17"/>
      <c r="H139" s="18"/>
      <c r="I139" s="24" t="s">
        <v>18</v>
      </c>
      <c r="J139" s="24" t="s">
        <v>18</v>
      </c>
      <c r="K139" s="10" t="s">
        <v>16</v>
      </c>
    </row>
    <row r="140" s="2" customFormat="1" ht="16" customHeight="1" spans="1:11">
      <c r="A140" s="10">
        <v>137</v>
      </c>
      <c r="B140" s="10" t="s">
        <v>147</v>
      </c>
      <c r="C140" s="10" t="s">
        <v>164</v>
      </c>
      <c r="D140" s="10" t="str">
        <f>"202305270455"</f>
        <v>202305270455</v>
      </c>
      <c r="E140" s="15">
        <v>57.3</v>
      </c>
      <c r="F140" s="16">
        <v>16</v>
      </c>
      <c r="G140" s="17"/>
      <c r="H140" s="18"/>
      <c r="I140" s="24" t="s">
        <v>18</v>
      </c>
      <c r="J140" s="24" t="s">
        <v>18</v>
      </c>
      <c r="K140" s="10" t="s">
        <v>16</v>
      </c>
    </row>
    <row r="141" s="2" customFormat="1" ht="16" customHeight="1" spans="1:11">
      <c r="A141" s="10">
        <v>138</v>
      </c>
      <c r="B141" s="10" t="s">
        <v>147</v>
      </c>
      <c r="C141" s="10" t="s">
        <v>165</v>
      </c>
      <c r="D141" s="10" t="str">
        <f>"202305270427"</f>
        <v>202305270427</v>
      </c>
      <c r="E141" s="15">
        <v>56.4</v>
      </c>
      <c r="F141" s="16">
        <v>18</v>
      </c>
      <c r="G141" s="17"/>
      <c r="H141" s="18"/>
      <c r="I141" s="24" t="s">
        <v>18</v>
      </c>
      <c r="J141" s="24" t="s">
        <v>18</v>
      </c>
      <c r="K141" s="10" t="s">
        <v>16</v>
      </c>
    </row>
    <row r="142" s="2" customFormat="1" ht="16" customHeight="1" spans="1:11">
      <c r="A142" s="10">
        <v>139</v>
      </c>
      <c r="B142" s="10" t="s">
        <v>147</v>
      </c>
      <c r="C142" s="10" t="s">
        <v>166</v>
      </c>
      <c r="D142" s="10" t="str">
        <f>"202305270445"</f>
        <v>202305270445</v>
      </c>
      <c r="E142" s="15">
        <v>55.6</v>
      </c>
      <c r="F142" s="16">
        <v>19</v>
      </c>
      <c r="G142" s="17"/>
      <c r="H142" s="18"/>
      <c r="I142" s="24" t="s">
        <v>18</v>
      </c>
      <c r="J142" s="24" t="s">
        <v>18</v>
      </c>
      <c r="K142" s="10" t="s">
        <v>16</v>
      </c>
    </row>
    <row r="143" s="2" customFormat="1" ht="16" customHeight="1" spans="1:11">
      <c r="A143" s="10">
        <v>140</v>
      </c>
      <c r="B143" s="10" t="s">
        <v>147</v>
      </c>
      <c r="C143" s="10" t="s">
        <v>167</v>
      </c>
      <c r="D143" s="10" t="str">
        <f>"202305270441"</f>
        <v>202305270441</v>
      </c>
      <c r="E143" s="15">
        <v>53.7</v>
      </c>
      <c r="F143" s="16">
        <v>20</v>
      </c>
      <c r="G143" s="17"/>
      <c r="H143" s="18"/>
      <c r="I143" s="24" t="s">
        <v>18</v>
      </c>
      <c r="J143" s="24" t="s">
        <v>18</v>
      </c>
      <c r="K143" s="10" t="s">
        <v>16</v>
      </c>
    </row>
    <row r="144" s="2" customFormat="1" ht="16" customHeight="1" spans="1:11">
      <c r="A144" s="10">
        <v>141</v>
      </c>
      <c r="B144" s="10" t="s">
        <v>147</v>
      </c>
      <c r="C144" s="10" t="s">
        <v>168</v>
      </c>
      <c r="D144" s="10" t="str">
        <f>"202305270426"</f>
        <v>202305270426</v>
      </c>
      <c r="E144" s="15">
        <v>51.6</v>
      </c>
      <c r="F144" s="16">
        <v>21</v>
      </c>
      <c r="G144" s="17"/>
      <c r="H144" s="18"/>
      <c r="I144" s="24" t="s">
        <v>18</v>
      </c>
      <c r="J144" s="24" t="s">
        <v>18</v>
      </c>
      <c r="K144" s="10" t="s">
        <v>16</v>
      </c>
    </row>
    <row r="145" s="2" customFormat="1" ht="16" customHeight="1" spans="1:11">
      <c r="A145" s="10">
        <v>142</v>
      </c>
      <c r="B145" s="10" t="s">
        <v>147</v>
      </c>
      <c r="C145" s="10" t="s">
        <v>169</v>
      </c>
      <c r="D145" s="10" t="str">
        <f>"202305270421"</f>
        <v>202305270421</v>
      </c>
      <c r="E145" s="15">
        <v>51.2</v>
      </c>
      <c r="F145" s="16">
        <v>22</v>
      </c>
      <c r="G145" s="17"/>
      <c r="H145" s="18"/>
      <c r="I145" s="24" t="s">
        <v>18</v>
      </c>
      <c r="J145" s="24" t="s">
        <v>18</v>
      </c>
      <c r="K145" s="10" t="s">
        <v>16</v>
      </c>
    </row>
    <row r="146" s="2" customFormat="1" ht="16" customHeight="1" spans="1:11">
      <c r="A146" s="10">
        <v>143</v>
      </c>
      <c r="B146" s="10" t="s">
        <v>147</v>
      </c>
      <c r="C146" s="10" t="s">
        <v>170</v>
      </c>
      <c r="D146" s="10" t="str">
        <f>"202305270453"</f>
        <v>202305270453</v>
      </c>
      <c r="E146" s="15">
        <v>50.4</v>
      </c>
      <c r="F146" s="16">
        <v>23</v>
      </c>
      <c r="G146" s="17"/>
      <c r="H146" s="18"/>
      <c r="I146" s="24" t="s">
        <v>18</v>
      </c>
      <c r="J146" s="24" t="s">
        <v>18</v>
      </c>
      <c r="K146" s="10" t="s">
        <v>16</v>
      </c>
    </row>
    <row r="147" s="2" customFormat="1" ht="16" customHeight="1" spans="1:11">
      <c r="A147" s="10">
        <v>144</v>
      </c>
      <c r="B147" s="10" t="s">
        <v>147</v>
      </c>
      <c r="C147" s="10" t="s">
        <v>171</v>
      </c>
      <c r="D147" s="10" t="str">
        <f>"202305270463"</f>
        <v>202305270463</v>
      </c>
      <c r="E147" s="15">
        <v>50.3</v>
      </c>
      <c r="F147" s="16">
        <v>24</v>
      </c>
      <c r="G147" s="17"/>
      <c r="H147" s="18"/>
      <c r="I147" s="24" t="s">
        <v>18</v>
      </c>
      <c r="J147" s="24" t="s">
        <v>18</v>
      </c>
      <c r="K147" s="10" t="s">
        <v>16</v>
      </c>
    </row>
    <row r="148" s="2" customFormat="1" ht="16" customHeight="1" spans="1:11">
      <c r="A148" s="10">
        <v>145</v>
      </c>
      <c r="B148" s="10" t="s">
        <v>147</v>
      </c>
      <c r="C148" s="10" t="s">
        <v>172</v>
      </c>
      <c r="D148" s="10" t="str">
        <f>"202305270448"</f>
        <v>202305270448</v>
      </c>
      <c r="E148" s="15">
        <v>50</v>
      </c>
      <c r="F148" s="16">
        <v>25</v>
      </c>
      <c r="G148" s="17"/>
      <c r="H148" s="18"/>
      <c r="I148" s="24" t="s">
        <v>18</v>
      </c>
      <c r="J148" s="24" t="s">
        <v>18</v>
      </c>
      <c r="K148" s="10" t="s">
        <v>16</v>
      </c>
    </row>
    <row r="149" s="2" customFormat="1" ht="16" customHeight="1" spans="1:11">
      <c r="A149" s="10">
        <v>146</v>
      </c>
      <c r="B149" s="10" t="s">
        <v>147</v>
      </c>
      <c r="C149" s="10" t="s">
        <v>173</v>
      </c>
      <c r="D149" s="10" t="str">
        <f>"202305270442"</f>
        <v>202305270442</v>
      </c>
      <c r="E149" s="15">
        <v>47.2</v>
      </c>
      <c r="F149" s="16">
        <v>26</v>
      </c>
      <c r="G149" s="17"/>
      <c r="H149" s="18"/>
      <c r="I149" s="24" t="s">
        <v>18</v>
      </c>
      <c r="J149" s="24" t="s">
        <v>18</v>
      </c>
      <c r="K149" s="10" t="s">
        <v>16</v>
      </c>
    </row>
    <row r="150" s="2" customFormat="1" ht="16" customHeight="1" spans="1:11">
      <c r="A150" s="10">
        <v>147</v>
      </c>
      <c r="B150" s="10" t="s">
        <v>147</v>
      </c>
      <c r="C150" s="10" t="s">
        <v>174</v>
      </c>
      <c r="D150" s="10" t="str">
        <f>"202305270428"</f>
        <v>202305270428</v>
      </c>
      <c r="E150" s="15">
        <v>45.5</v>
      </c>
      <c r="F150" s="16">
        <v>27</v>
      </c>
      <c r="G150" s="17"/>
      <c r="H150" s="19"/>
      <c r="I150" s="24" t="s">
        <v>18</v>
      </c>
      <c r="J150" s="24" t="s">
        <v>18</v>
      </c>
      <c r="K150" s="10" t="s">
        <v>16</v>
      </c>
    </row>
    <row r="151" s="2" customFormat="1" ht="16" customHeight="1" spans="1:11">
      <c r="A151" s="10">
        <v>148</v>
      </c>
      <c r="B151" s="10" t="s">
        <v>147</v>
      </c>
      <c r="C151" s="10" t="s">
        <v>175</v>
      </c>
      <c r="D151" s="10" t="str">
        <f>"202305270412"</f>
        <v>202305270412</v>
      </c>
      <c r="E151" s="15">
        <v>0</v>
      </c>
      <c r="F151" s="16">
        <v>28</v>
      </c>
      <c r="G151" s="17"/>
      <c r="H151" s="20"/>
      <c r="I151" s="24" t="s">
        <v>18</v>
      </c>
      <c r="J151" s="24" t="s">
        <v>18</v>
      </c>
      <c r="K151" s="10" t="s">
        <v>21</v>
      </c>
    </row>
    <row r="152" s="2" customFormat="1" ht="16" customHeight="1" spans="1:11">
      <c r="A152" s="10">
        <v>149</v>
      </c>
      <c r="B152" s="10" t="s">
        <v>147</v>
      </c>
      <c r="C152" s="10" t="s">
        <v>176</v>
      </c>
      <c r="D152" s="10" t="str">
        <f>"202305270413"</f>
        <v>202305270413</v>
      </c>
      <c r="E152" s="15">
        <v>0</v>
      </c>
      <c r="F152" s="16">
        <v>28</v>
      </c>
      <c r="G152" s="17"/>
      <c r="H152" s="20"/>
      <c r="I152" s="24" t="s">
        <v>18</v>
      </c>
      <c r="J152" s="24" t="s">
        <v>18</v>
      </c>
      <c r="K152" s="10" t="s">
        <v>21</v>
      </c>
    </row>
    <row r="153" s="2" customFormat="1" ht="16" customHeight="1" spans="1:11">
      <c r="A153" s="10">
        <v>150</v>
      </c>
      <c r="B153" s="10" t="s">
        <v>147</v>
      </c>
      <c r="C153" s="10" t="s">
        <v>177</v>
      </c>
      <c r="D153" s="10" t="str">
        <f>"202305270415"</f>
        <v>202305270415</v>
      </c>
      <c r="E153" s="15">
        <v>0</v>
      </c>
      <c r="F153" s="16">
        <v>28</v>
      </c>
      <c r="G153" s="17"/>
      <c r="H153" s="20"/>
      <c r="I153" s="24" t="s">
        <v>18</v>
      </c>
      <c r="J153" s="24" t="s">
        <v>18</v>
      </c>
      <c r="K153" s="10" t="s">
        <v>21</v>
      </c>
    </row>
    <row r="154" s="2" customFormat="1" ht="16" customHeight="1" spans="1:11">
      <c r="A154" s="10">
        <v>151</v>
      </c>
      <c r="B154" s="10" t="s">
        <v>147</v>
      </c>
      <c r="C154" s="10" t="s">
        <v>178</v>
      </c>
      <c r="D154" s="10" t="str">
        <f>"202305270417"</f>
        <v>202305270417</v>
      </c>
      <c r="E154" s="15">
        <v>0</v>
      </c>
      <c r="F154" s="16">
        <v>28</v>
      </c>
      <c r="G154" s="17"/>
      <c r="H154" s="20"/>
      <c r="I154" s="24" t="s">
        <v>18</v>
      </c>
      <c r="J154" s="24" t="s">
        <v>18</v>
      </c>
      <c r="K154" s="10" t="s">
        <v>21</v>
      </c>
    </row>
    <row r="155" s="2" customFormat="1" ht="16" customHeight="1" spans="1:11">
      <c r="A155" s="10">
        <v>152</v>
      </c>
      <c r="B155" s="10" t="s">
        <v>147</v>
      </c>
      <c r="C155" s="10" t="s">
        <v>179</v>
      </c>
      <c r="D155" s="10" t="str">
        <f>"202305270418"</f>
        <v>202305270418</v>
      </c>
      <c r="E155" s="15">
        <v>0</v>
      </c>
      <c r="F155" s="16">
        <v>28</v>
      </c>
      <c r="G155" s="17"/>
      <c r="H155" s="20"/>
      <c r="I155" s="24" t="s">
        <v>18</v>
      </c>
      <c r="J155" s="24" t="s">
        <v>18</v>
      </c>
      <c r="K155" s="10" t="s">
        <v>21</v>
      </c>
    </row>
    <row r="156" s="2" customFormat="1" ht="16" customHeight="1" spans="1:11">
      <c r="A156" s="10">
        <v>153</v>
      </c>
      <c r="B156" s="10" t="s">
        <v>147</v>
      </c>
      <c r="C156" s="10" t="s">
        <v>180</v>
      </c>
      <c r="D156" s="10" t="str">
        <f>"202305270422"</f>
        <v>202305270422</v>
      </c>
      <c r="E156" s="15">
        <v>0</v>
      </c>
      <c r="F156" s="16">
        <v>28</v>
      </c>
      <c r="G156" s="17"/>
      <c r="H156" s="20"/>
      <c r="I156" s="24" t="s">
        <v>18</v>
      </c>
      <c r="J156" s="24" t="s">
        <v>18</v>
      </c>
      <c r="K156" s="10" t="s">
        <v>21</v>
      </c>
    </row>
    <row r="157" s="2" customFormat="1" ht="16" customHeight="1" spans="1:11">
      <c r="A157" s="10">
        <v>154</v>
      </c>
      <c r="B157" s="10" t="s">
        <v>147</v>
      </c>
      <c r="C157" s="10" t="s">
        <v>181</v>
      </c>
      <c r="D157" s="10" t="str">
        <f>"202305270423"</f>
        <v>202305270423</v>
      </c>
      <c r="E157" s="15">
        <v>0</v>
      </c>
      <c r="F157" s="16">
        <v>28</v>
      </c>
      <c r="G157" s="17"/>
      <c r="H157" s="20"/>
      <c r="I157" s="24" t="s">
        <v>18</v>
      </c>
      <c r="J157" s="24" t="s">
        <v>18</v>
      </c>
      <c r="K157" s="10" t="s">
        <v>21</v>
      </c>
    </row>
    <row r="158" s="2" customFormat="1" ht="16" customHeight="1" spans="1:11">
      <c r="A158" s="10">
        <v>155</v>
      </c>
      <c r="B158" s="10" t="s">
        <v>147</v>
      </c>
      <c r="C158" s="10" t="s">
        <v>182</v>
      </c>
      <c r="D158" s="10" t="str">
        <f>"202305270424"</f>
        <v>202305270424</v>
      </c>
      <c r="E158" s="15">
        <v>0</v>
      </c>
      <c r="F158" s="16">
        <v>28</v>
      </c>
      <c r="G158" s="17"/>
      <c r="H158" s="20"/>
      <c r="I158" s="24" t="s">
        <v>18</v>
      </c>
      <c r="J158" s="24" t="s">
        <v>18</v>
      </c>
      <c r="K158" s="10" t="s">
        <v>21</v>
      </c>
    </row>
    <row r="159" s="2" customFormat="1" ht="16" customHeight="1" spans="1:11">
      <c r="A159" s="10">
        <v>156</v>
      </c>
      <c r="B159" s="10" t="s">
        <v>147</v>
      </c>
      <c r="C159" s="10" t="s">
        <v>183</v>
      </c>
      <c r="D159" s="10" t="str">
        <f>"202305270425"</f>
        <v>202305270425</v>
      </c>
      <c r="E159" s="15">
        <v>0</v>
      </c>
      <c r="F159" s="16">
        <v>28</v>
      </c>
      <c r="G159" s="17"/>
      <c r="H159" s="20"/>
      <c r="I159" s="24" t="s">
        <v>18</v>
      </c>
      <c r="J159" s="24" t="s">
        <v>18</v>
      </c>
      <c r="K159" s="10" t="s">
        <v>21</v>
      </c>
    </row>
    <row r="160" s="2" customFormat="1" ht="16" customHeight="1" spans="1:11">
      <c r="A160" s="10">
        <v>157</v>
      </c>
      <c r="B160" s="10" t="s">
        <v>147</v>
      </c>
      <c r="C160" s="10" t="s">
        <v>184</v>
      </c>
      <c r="D160" s="10" t="str">
        <f>"202305270429"</f>
        <v>202305270429</v>
      </c>
      <c r="E160" s="15">
        <v>0</v>
      </c>
      <c r="F160" s="16">
        <v>28</v>
      </c>
      <c r="G160" s="17"/>
      <c r="H160" s="20"/>
      <c r="I160" s="24" t="s">
        <v>18</v>
      </c>
      <c r="J160" s="24" t="s">
        <v>18</v>
      </c>
      <c r="K160" s="10" t="s">
        <v>21</v>
      </c>
    </row>
    <row r="161" s="2" customFormat="1" ht="16" customHeight="1" spans="1:11">
      <c r="A161" s="10">
        <v>158</v>
      </c>
      <c r="B161" s="10" t="s">
        <v>147</v>
      </c>
      <c r="C161" s="10" t="s">
        <v>185</v>
      </c>
      <c r="D161" s="10" t="str">
        <f>"202305270430"</f>
        <v>202305270430</v>
      </c>
      <c r="E161" s="15">
        <v>0</v>
      </c>
      <c r="F161" s="16">
        <v>28</v>
      </c>
      <c r="G161" s="17"/>
      <c r="H161" s="20"/>
      <c r="I161" s="24" t="s">
        <v>18</v>
      </c>
      <c r="J161" s="24" t="s">
        <v>18</v>
      </c>
      <c r="K161" s="10" t="s">
        <v>21</v>
      </c>
    </row>
    <row r="162" s="2" customFormat="1" ht="16" customHeight="1" spans="1:11">
      <c r="A162" s="10">
        <v>159</v>
      </c>
      <c r="B162" s="10" t="s">
        <v>147</v>
      </c>
      <c r="C162" s="10" t="s">
        <v>186</v>
      </c>
      <c r="D162" s="10" t="str">
        <f>"202305270431"</f>
        <v>202305270431</v>
      </c>
      <c r="E162" s="15">
        <v>0</v>
      </c>
      <c r="F162" s="16">
        <v>28</v>
      </c>
      <c r="G162" s="17"/>
      <c r="H162" s="20"/>
      <c r="I162" s="24" t="s">
        <v>18</v>
      </c>
      <c r="J162" s="24" t="s">
        <v>18</v>
      </c>
      <c r="K162" s="10" t="s">
        <v>21</v>
      </c>
    </row>
    <row r="163" s="2" customFormat="1" ht="16" customHeight="1" spans="1:11">
      <c r="A163" s="10">
        <v>160</v>
      </c>
      <c r="B163" s="10" t="s">
        <v>147</v>
      </c>
      <c r="C163" s="10" t="s">
        <v>187</v>
      </c>
      <c r="D163" s="10" t="str">
        <f>"202305270432"</f>
        <v>202305270432</v>
      </c>
      <c r="E163" s="15">
        <v>0</v>
      </c>
      <c r="F163" s="16">
        <v>28</v>
      </c>
      <c r="G163" s="17"/>
      <c r="H163" s="20"/>
      <c r="I163" s="24" t="s">
        <v>18</v>
      </c>
      <c r="J163" s="24" t="s">
        <v>18</v>
      </c>
      <c r="K163" s="10" t="s">
        <v>21</v>
      </c>
    </row>
    <row r="164" s="2" customFormat="1" ht="16" customHeight="1" spans="1:11">
      <c r="A164" s="10">
        <v>161</v>
      </c>
      <c r="B164" s="10" t="s">
        <v>147</v>
      </c>
      <c r="C164" s="10" t="s">
        <v>188</v>
      </c>
      <c r="D164" s="10" t="str">
        <f>"202305270433"</f>
        <v>202305270433</v>
      </c>
      <c r="E164" s="15">
        <v>0</v>
      </c>
      <c r="F164" s="16">
        <v>28</v>
      </c>
      <c r="G164" s="17"/>
      <c r="H164" s="20"/>
      <c r="I164" s="24" t="s">
        <v>18</v>
      </c>
      <c r="J164" s="24" t="s">
        <v>18</v>
      </c>
      <c r="K164" s="10" t="s">
        <v>21</v>
      </c>
    </row>
    <row r="165" s="2" customFormat="1" ht="16" customHeight="1" spans="1:11">
      <c r="A165" s="10">
        <v>162</v>
      </c>
      <c r="B165" s="10" t="s">
        <v>147</v>
      </c>
      <c r="C165" s="10" t="s">
        <v>189</v>
      </c>
      <c r="D165" s="10" t="str">
        <f>"202305270435"</f>
        <v>202305270435</v>
      </c>
      <c r="E165" s="15">
        <v>0</v>
      </c>
      <c r="F165" s="16">
        <v>28</v>
      </c>
      <c r="G165" s="17"/>
      <c r="H165" s="20"/>
      <c r="I165" s="24" t="s">
        <v>18</v>
      </c>
      <c r="J165" s="24" t="s">
        <v>18</v>
      </c>
      <c r="K165" s="10" t="s">
        <v>21</v>
      </c>
    </row>
    <row r="166" s="2" customFormat="1" ht="16" customHeight="1" spans="1:11">
      <c r="A166" s="10">
        <v>163</v>
      </c>
      <c r="B166" s="10" t="s">
        <v>147</v>
      </c>
      <c r="C166" s="10" t="s">
        <v>190</v>
      </c>
      <c r="D166" s="10" t="str">
        <f>"202305270436"</f>
        <v>202305270436</v>
      </c>
      <c r="E166" s="15">
        <v>0</v>
      </c>
      <c r="F166" s="16">
        <v>28</v>
      </c>
      <c r="G166" s="17"/>
      <c r="H166" s="20"/>
      <c r="I166" s="24" t="s">
        <v>18</v>
      </c>
      <c r="J166" s="24" t="s">
        <v>18</v>
      </c>
      <c r="K166" s="10" t="s">
        <v>21</v>
      </c>
    </row>
    <row r="167" s="2" customFormat="1" ht="16" customHeight="1" spans="1:11">
      <c r="A167" s="10">
        <v>164</v>
      </c>
      <c r="B167" s="10" t="s">
        <v>147</v>
      </c>
      <c r="C167" s="10" t="s">
        <v>191</v>
      </c>
      <c r="D167" s="10" t="str">
        <f>"202305270437"</f>
        <v>202305270437</v>
      </c>
      <c r="E167" s="15">
        <v>0</v>
      </c>
      <c r="F167" s="16">
        <v>28</v>
      </c>
      <c r="G167" s="17"/>
      <c r="H167" s="20"/>
      <c r="I167" s="24" t="s">
        <v>18</v>
      </c>
      <c r="J167" s="24" t="s">
        <v>18</v>
      </c>
      <c r="K167" s="10" t="s">
        <v>21</v>
      </c>
    </row>
    <row r="168" s="2" customFormat="1" ht="16" customHeight="1" spans="1:11">
      <c r="A168" s="10">
        <v>165</v>
      </c>
      <c r="B168" s="10" t="s">
        <v>147</v>
      </c>
      <c r="C168" s="10" t="s">
        <v>192</v>
      </c>
      <c r="D168" s="10" t="str">
        <f>"202305270440"</f>
        <v>202305270440</v>
      </c>
      <c r="E168" s="15">
        <v>0</v>
      </c>
      <c r="F168" s="16">
        <v>28</v>
      </c>
      <c r="G168" s="17"/>
      <c r="H168" s="20"/>
      <c r="I168" s="24" t="s">
        <v>18</v>
      </c>
      <c r="J168" s="24" t="s">
        <v>18</v>
      </c>
      <c r="K168" s="10" t="s">
        <v>21</v>
      </c>
    </row>
    <row r="169" s="2" customFormat="1" ht="16" customHeight="1" spans="1:11">
      <c r="A169" s="10">
        <v>166</v>
      </c>
      <c r="B169" s="10" t="s">
        <v>147</v>
      </c>
      <c r="C169" s="10" t="s">
        <v>193</v>
      </c>
      <c r="D169" s="10" t="str">
        <f>"202305270444"</f>
        <v>202305270444</v>
      </c>
      <c r="E169" s="15">
        <v>0</v>
      </c>
      <c r="F169" s="16">
        <v>28</v>
      </c>
      <c r="G169" s="17"/>
      <c r="H169" s="20"/>
      <c r="I169" s="24" t="s">
        <v>18</v>
      </c>
      <c r="J169" s="24" t="s">
        <v>18</v>
      </c>
      <c r="K169" s="10" t="s">
        <v>21</v>
      </c>
    </row>
    <row r="170" s="2" customFormat="1" ht="16" customHeight="1" spans="1:11">
      <c r="A170" s="10">
        <v>167</v>
      </c>
      <c r="B170" s="10" t="s">
        <v>147</v>
      </c>
      <c r="C170" s="10" t="s">
        <v>194</v>
      </c>
      <c r="D170" s="10" t="str">
        <f>"202305270447"</f>
        <v>202305270447</v>
      </c>
      <c r="E170" s="15">
        <v>0</v>
      </c>
      <c r="F170" s="16">
        <v>28</v>
      </c>
      <c r="G170" s="17"/>
      <c r="H170" s="20"/>
      <c r="I170" s="24" t="s">
        <v>18</v>
      </c>
      <c r="J170" s="24" t="s">
        <v>18</v>
      </c>
      <c r="K170" s="10" t="s">
        <v>21</v>
      </c>
    </row>
    <row r="171" s="2" customFormat="1" ht="16" customHeight="1" spans="1:11">
      <c r="A171" s="10">
        <v>168</v>
      </c>
      <c r="B171" s="10" t="s">
        <v>147</v>
      </c>
      <c r="C171" s="10" t="s">
        <v>195</v>
      </c>
      <c r="D171" s="10" t="str">
        <f>"202305270449"</f>
        <v>202305270449</v>
      </c>
      <c r="E171" s="15">
        <v>0</v>
      </c>
      <c r="F171" s="16">
        <v>28</v>
      </c>
      <c r="G171" s="17"/>
      <c r="H171" s="20"/>
      <c r="I171" s="24" t="s">
        <v>18</v>
      </c>
      <c r="J171" s="24" t="s">
        <v>18</v>
      </c>
      <c r="K171" s="10" t="s">
        <v>21</v>
      </c>
    </row>
    <row r="172" s="2" customFormat="1" ht="16" customHeight="1" spans="1:11">
      <c r="A172" s="10">
        <v>169</v>
      </c>
      <c r="B172" s="10" t="s">
        <v>147</v>
      </c>
      <c r="C172" s="10" t="s">
        <v>196</v>
      </c>
      <c r="D172" s="10" t="str">
        <f>"202305270450"</f>
        <v>202305270450</v>
      </c>
      <c r="E172" s="15">
        <v>0</v>
      </c>
      <c r="F172" s="16">
        <v>28</v>
      </c>
      <c r="G172" s="17"/>
      <c r="H172" s="20"/>
      <c r="I172" s="24" t="s">
        <v>18</v>
      </c>
      <c r="J172" s="24" t="s">
        <v>18</v>
      </c>
      <c r="K172" s="10" t="s">
        <v>21</v>
      </c>
    </row>
    <row r="173" s="2" customFormat="1" ht="16" customHeight="1" spans="1:11">
      <c r="A173" s="10">
        <v>170</v>
      </c>
      <c r="B173" s="10" t="s">
        <v>147</v>
      </c>
      <c r="C173" s="10" t="s">
        <v>197</v>
      </c>
      <c r="D173" s="10" t="str">
        <f>"202305270454"</f>
        <v>202305270454</v>
      </c>
      <c r="E173" s="15">
        <v>0</v>
      </c>
      <c r="F173" s="16">
        <v>28</v>
      </c>
      <c r="G173" s="17"/>
      <c r="H173" s="20"/>
      <c r="I173" s="24" t="s">
        <v>18</v>
      </c>
      <c r="J173" s="24" t="s">
        <v>18</v>
      </c>
      <c r="K173" s="10" t="s">
        <v>21</v>
      </c>
    </row>
    <row r="174" s="2" customFormat="1" ht="16" customHeight="1" spans="1:11">
      <c r="A174" s="10">
        <v>171</v>
      </c>
      <c r="B174" s="10" t="s">
        <v>147</v>
      </c>
      <c r="C174" s="10" t="s">
        <v>198</v>
      </c>
      <c r="D174" s="10" t="str">
        <f>"202305270458"</f>
        <v>202305270458</v>
      </c>
      <c r="E174" s="15">
        <v>0</v>
      </c>
      <c r="F174" s="16">
        <v>28</v>
      </c>
      <c r="G174" s="17"/>
      <c r="H174" s="20"/>
      <c r="I174" s="24" t="s">
        <v>18</v>
      </c>
      <c r="J174" s="24" t="s">
        <v>18</v>
      </c>
      <c r="K174" s="10" t="s">
        <v>21</v>
      </c>
    </row>
    <row r="175" s="2" customFormat="1" ht="16" customHeight="1" spans="1:11">
      <c r="A175" s="10">
        <v>172</v>
      </c>
      <c r="B175" s="10" t="s">
        <v>147</v>
      </c>
      <c r="C175" s="10" t="s">
        <v>199</v>
      </c>
      <c r="D175" s="10" t="str">
        <f>"202305270459"</f>
        <v>202305270459</v>
      </c>
      <c r="E175" s="15">
        <v>0</v>
      </c>
      <c r="F175" s="16">
        <v>28</v>
      </c>
      <c r="G175" s="17"/>
      <c r="H175" s="20"/>
      <c r="I175" s="24" t="s">
        <v>18</v>
      </c>
      <c r="J175" s="24" t="s">
        <v>18</v>
      </c>
      <c r="K175" s="10" t="s">
        <v>21</v>
      </c>
    </row>
    <row r="176" s="2" customFormat="1" ht="16" customHeight="1" spans="1:11">
      <c r="A176" s="10">
        <v>173</v>
      </c>
      <c r="B176" s="10" t="s">
        <v>147</v>
      </c>
      <c r="C176" s="10" t="s">
        <v>200</v>
      </c>
      <c r="D176" s="10" t="str">
        <f>"202305270460"</f>
        <v>202305270460</v>
      </c>
      <c r="E176" s="15">
        <v>0</v>
      </c>
      <c r="F176" s="16">
        <v>28</v>
      </c>
      <c r="G176" s="17"/>
      <c r="H176" s="20"/>
      <c r="I176" s="24" t="s">
        <v>18</v>
      </c>
      <c r="J176" s="24" t="s">
        <v>18</v>
      </c>
      <c r="K176" s="10" t="s">
        <v>21</v>
      </c>
    </row>
    <row r="177" s="2" customFormat="1" ht="16" customHeight="1" spans="1:11">
      <c r="A177" s="10">
        <v>174</v>
      </c>
      <c r="B177" s="10" t="s">
        <v>147</v>
      </c>
      <c r="C177" s="10" t="s">
        <v>201</v>
      </c>
      <c r="D177" s="10" t="str">
        <f>"202305270461"</f>
        <v>202305270461</v>
      </c>
      <c r="E177" s="15">
        <v>0</v>
      </c>
      <c r="F177" s="16">
        <v>28</v>
      </c>
      <c r="G177" s="17"/>
      <c r="H177" s="20"/>
      <c r="I177" s="24" t="s">
        <v>18</v>
      </c>
      <c r="J177" s="24" t="s">
        <v>18</v>
      </c>
      <c r="K177" s="10" t="s">
        <v>21</v>
      </c>
    </row>
    <row r="178" s="2" customFormat="1" ht="16" customHeight="1" spans="1:11">
      <c r="A178" s="10">
        <v>175</v>
      </c>
      <c r="B178" s="10" t="s">
        <v>147</v>
      </c>
      <c r="C178" s="10" t="s">
        <v>202</v>
      </c>
      <c r="D178" s="10" t="str">
        <f>"202305270465"</f>
        <v>202305270465</v>
      </c>
      <c r="E178" s="15">
        <v>0</v>
      </c>
      <c r="F178" s="16">
        <v>28</v>
      </c>
      <c r="G178" s="21"/>
      <c r="H178" s="20"/>
      <c r="I178" s="24" t="s">
        <v>18</v>
      </c>
      <c r="J178" s="24" t="s">
        <v>18</v>
      </c>
      <c r="K178" s="10" t="s">
        <v>21</v>
      </c>
    </row>
    <row r="179" s="2" customFormat="1" ht="16" customHeight="1" spans="1:11">
      <c r="A179" s="10">
        <v>176</v>
      </c>
      <c r="B179" s="10" t="s">
        <v>203</v>
      </c>
      <c r="C179" s="10" t="s">
        <v>204</v>
      </c>
      <c r="D179" s="10" t="str">
        <f>"202305270104"</f>
        <v>202305270104</v>
      </c>
      <c r="E179" s="11">
        <v>63</v>
      </c>
      <c r="F179" s="12">
        <v>1</v>
      </c>
      <c r="G179" s="13">
        <v>1</v>
      </c>
      <c r="H179" s="14">
        <f>AVERAGE(E179:E180)</f>
        <v>60.9</v>
      </c>
      <c r="I179" s="23" t="s">
        <v>15</v>
      </c>
      <c r="J179" s="23" t="s">
        <v>15</v>
      </c>
      <c r="K179" s="10" t="s">
        <v>16</v>
      </c>
    </row>
    <row r="180" s="2" customFormat="1" ht="16" customHeight="1" spans="1:11">
      <c r="A180" s="10">
        <v>177</v>
      </c>
      <c r="B180" s="10" t="s">
        <v>203</v>
      </c>
      <c r="C180" s="10" t="s">
        <v>205</v>
      </c>
      <c r="D180" s="10" t="str">
        <f>"202305270102"</f>
        <v>202305270102</v>
      </c>
      <c r="E180" s="15">
        <v>58.8</v>
      </c>
      <c r="F180" s="16">
        <v>2</v>
      </c>
      <c r="G180" s="17"/>
      <c r="H180" s="19"/>
      <c r="I180" s="24" t="s">
        <v>18</v>
      </c>
      <c r="J180" s="24" t="s">
        <v>18</v>
      </c>
      <c r="K180" s="10" t="s">
        <v>16</v>
      </c>
    </row>
    <row r="181" s="2" customFormat="1" ht="16" customHeight="1" spans="1:11">
      <c r="A181" s="10">
        <v>178</v>
      </c>
      <c r="B181" s="10" t="s">
        <v>203</v>
      </c>
      <c r="C181" s="10" t="s">
        <v>206</v>
      </c>
      <c r="D181" s="10" t="str">
        <f>"202305270101"</f>
        <v>202305270101</v>
      </c>
      <c r="E181" s="15">
        <v>0</v>
      </c>
      <c r="F181" s="16">
        <v>3</v>
      </c>
      <c r="G181" s="17"/>
      <c r="H181" s="20"/>
      <c r="I181" s="24" t="s">
        <v>18</v>
      </c>
      <c r="J181" s="24" t="s">
        <v>18</v>
      </c>
      <c r="K181" s="10" t="s">
        <v>21</v>
      </c>
    </row>
    <row r="182" s="2" customFormat="1" ht="16" customHeight="1" spans="1:11">
      <c r="A182" s="10">
        <v>179</v>
      </c>
      <c r="B182" s="10" t="s">
        <v>203</v>
      </c>
      <c r="C182" s="10" t="s">
        <v>207</v>
      </c>
      <c r="D182" s="10" t="str">
        <f>"202305270103"</f>
        <v>202305270103</v>
      </c>
      <c r="E182" s="15">
        <v>0</v>
      </c>
      <c r="F182" s="16">
        <v>3</v>
      </c>
      <c r="G182" s="17"/>
      <c r="H182" s="20"/>
      <c r="I182" s="24" t="s">
        <v>18</v>
      </c>
      <c r="J182" s="24" t="s">
        <v>18</v>
      </c>
      <c r="K182" s="10" t="s">
        <v>21</v>
      </c>
    </row>
    <row r="183" s="2" customFormat="1" ht="16" customHeight="1" spans="1:11">
      <c r="A183" s="10">
        <v>180</v>
      </c>
      <c r="B183" s="10" t="s">
        <v>203</v>
      </c>
      <c r="C183" s="10" t="s">
        <v>208</v>
      </c>
      <c r="D183" s="10" t="str">
        <f>"202305270105"</f>
        <v>202305270105</v>
      </c>
      <c r="E183" s="15">
        <v>0</v>
      </c>
      <c r="F183" s="16">
        <v>3</v>
      </c>
      <c r="G183" s="21"/>
      <c r="H183" s="20"/>
      <c r="I183" s="24" t="s">
        <v>18</v>
      </c>
      <c r="J183" s="24" t="s">
        <v>18</v>
      </c>
      <c r="K183" s="10" t="s">
        <v>21</v>
      </c>
    </row>
    <row r="184" s="2" customFormat="1" ht="16" customHeight="1" spans="1:11">
      <c r="A184" s="10">
        <v>181</v>
      </c>
      <c r="B184" s="10" t="s">
        <v>209</v>
      </c>
      <c r="C184" s="10" t="s">
        <v>210</v>
      </c>
      <c r="D184" s="10" t="str">
        <f>"202305270109"</f>
        <v>202305270109</v>
      </c>
      <c r="E184" s="11">
        <v>65.5</v>
      </c>
      <c r="F184" s="12">
        <v>1</v>
      </c>
      <c r="G184" s="13">
        <v>1</v>
      </c>
      <c r="H184" s="14">
        <f>AVERAGE(E184:E189)</f>
        <v>61.1833333333333</v>
      </c>
      <c r="I184" s="23" t="s">
        <v>15</v>
      </c>
      <c r="J184" s="23" t="s">
        <v>15</v>
      </c>
      <c r="K184" s="10" t="s">
        <v>16</v>
      </c>
    </row>
    <row r="185" s="2" customFormat="1" ht="16" customHeight="1" spans="1:11">
      <c r="A185" s="10">
        <v>182</v>
      </c>
      <c r="B185" s="10" t="s">
        <v>209</v>
      </c>
      <c r="C185" s="10" t="s">
        <v>211</v>
      </c>
      <c r="D185" s="10" t="str">
        <f>"202305270113"</f>
        <v>202305270113</v>
      </c>
      <c r="E185" s="11">
        <v>65.2</v>
      </c>
      <c r="F185" s="12">
        <v>2</v>
      </c>
      <c r="G185" s="17"/>
      <c r="H185" s="18"/>
      <c r="I185" s="23" t="s">
        <v>15</v>
      </c>
      <c r="J185" s="23" t="s">
        <v>15</v>
      </c>
      <c r="K185" s="10" t="s">
        <v>16</v>
      </c>
    </row>
    <row r="186" s="2" customFormat="1" ht="16" customHeight="1" spans="1:11">
      <c r="A186" s="10">
        <v>183</v>
      </c>
      <c r="B186" s="10" t="s">
        <v>209</v>
      </c>
      <c r="C186" s="10" t="s">
        <v>212</v>
      </c>
      <c r="D186" s="10" t="str">
        <f>"202305270108"</f>
        <v>202305270108</v>
      </c>
      <c r="E186" s="11">
        <v>64.4</v>
      </c>
      <c r="F186" s="12">
        <v>3</v>
      </c>
      <c r="G186" s="17"/>
      <c r="H186" s="18"/>
      <c r="I186" s="23" t="s">
        <v>15</v>
      </c>
      <c r="J186" s="23" t="s">
        <v>15</v>
      </c>
      <c r="K186" s="10" t="s">
        <v>16</v>
      </c>
    </row>
    <row r="187" s="2" customFormat="1" ht="16" customHeight="1" spans="1:11">
      <c r="A187" s="10">
        <v>184</v>
      </c>
      <c r="B187" s="10" t="s">
        <v>209</v>
      </c>
      <c r="C187" s="10" t="s">
        <v>213</v>
      </c>
      <c r="D187" s="10" t="str">
        <f>"202305270111"</f>
        <v>202305270111</v>
      </c>
      <c r="E187" s="15">
        <v>60.7</v>
      </c>
      <c r="F187" s="16">
        <v>4</v>
      </c>
      <c r="G187" s="17"/>
      <c r="H187" s="18"/>
      <c r="I187" s="24" t="s">
        <v>18</v>
      </c>
      <c r="J187" s="24" t="s">
        <v>18</v>
      </c>
      <c r="K187" s="10" t="s">
        <v>16</v>
      </c>
    </row>
    <row r="188" s="2" customFormat="1" ht="16" customHeight="1" spans="1:11">
      <c r="A188" s="10">
        <v>185</v>
      </c>
      <c r="B188" s="10" t="s">
        <v>209</v>
      </c>
      <c r="C188" s="10" t="s">
        <v>214</v>
      </c>
      <c r="D188" s="10" t="str">
        <f>"202305270116"</f>
        <v>202305270116</v>
      </c>
      <c r="E188" s="15">
        <v>56.9</v>
      </c>
      <c r="F188" s="16">
        <v>5</v>
      </c>
      <c r="G188" s="17"/>
      <c r="H188" s="18"/>
      <c r="I188" s="24" t="s">
        <v>18</v>
      </c>
      <c r="J188" s="24" t="s">
        <v>18</v>
      </c>
      <c r="K188" s="10" t="s">
        <v>16</v>
      </c>
    </row>
    <row r="189" s="2" customFormat="1" ht="16" customHeight="1" spans="1:11">
      <c r="A189" s="10">
        <v>186</v>
      </c>
      <c r="B189" s="10" t="s">
        <v>209</v>
      </c>
      <c r="C189" s="10" t="s">
        <v>215</v>
      </c>
      <c r="D189" s="10" t="str">
        <f>"202305270115"</f>
        <v>202305270115</v>
      </c>
      <c r="E189" s="15">
        <v>54.4</v>
      </c>
      <c r="F189" s="16">
        <v>6</v>
      </c>
      <c r="G189" s="17"/>
      <c r="H189" s="19"/>
      <c r="I189" s="24" t="s">
        <v>18</v>
      </c>
      <c r="J189" s="24" t="s">
        <v>18</v>
      </c>
      <c r="K189" s="10" t="s">
        <v>16</v>
      </c>
    </row>
    <row r="190" s="2" customFormat="1" ht="16" customHeight="1" spans="1:11">
      <c r="A190" s="10">
        <v>187</v>
      </c>
      <c r="B190" s="10" t="s">
        <v>209</v>
      </c>
      <c r="C190" s="10" t="s">
        <v>216</v>
      </c>
      <c r="D190" s="10" t="str">
        <f>"202305270106"</f>
        <v>202305270106</v>
      </c>
      <c r="E190" s="15">
        <v>0</v>
      </c>
      <c r="F190" s="16">
        <v>7</v>
      </c>
      <c r="G190" s="17"/>
      <c r="H190" s="20"/>
      <c r="I190" s="24" t="s">
        <v>18</v>
      </c>
      <c r="J190" s="24" t="s">
        <v>18</v>
      </c>
      <c r="K190" s="10" t="s">
        <v>21</v>
      </c>
    </row>
    <row r="191" s="2" customFormat="1" ht="16" customHeight="1" spans="1:11">
      <c r="A191" s="10">
        <v>188</v>
      </c>
      <c r="B191" s="10" t="s">
        <v>209</v>
      </c>
      <c r="C191" s="10" t="s">
        <v>217</v>
      </c>
      <c r="D191" s="10" t="str">
        <f>"202305270107"</f>
        <v>202305270107</v>
      </c>
      <c r="E191" s="15">
        <v>0</v>
      </c>
      <c r="F191" s="16">
        <v>7</v>
      </c>
      <c r="G191" s="17"/>
      <c r="H191" s="20"/>
      <c r="I191" s="24" t="s">
        <v>18</v>
      </c>
      <c r="J191" s="24" t="s">
        <v>18</v>
      </c>
      <c r="K191" s="10" t="s">
        <v>21</v>
      </c>
    </row>
    <row r="192" s="2" customFormat="1" ht="16" customHeight="1" spans="1:11">
      <c r="A192" s="10">
        <v>189</v>
      </c>
      <c r="B192" s="10" t="s">
        <v>209</v>
      </c>
      <c r="C192" s="10" t="s">
        <v>218</v>
      </c>
      <c r="D192" s="10" t="str">
        <f>"202305270110"</f>
        <v>202305270110</v>
      </c>
      <c r="E192" s="15">
        <v>0</v>
      </c>
      <c r="F192" s="16">
        <v>7</v>
      </c>
      <c r="G192" s="17"/>
      <c r="H192" s="20"/>
      <c r="I192" s="24" t="s">
        <v>18</v>
      </c>
      <c r="J192" s="24" t="s">
        <v>18</v>
      </c>
      <c r="K192" s="10" t="s">
        <v>21</v>
      </c>
    </row>
    <row r="193" s="2" customFormat="1" ht="16" customHeight="1" spans="1:11">
      <c r="A193" s="10">
        <v>190</v>
      </c>
      <c r="B193" s="10" t="s">
        <v>209</v>
      </c>
      <c r="C193" s="10" t="s">
        <v>219</v>
      </c>
      <c r="D193" s="10" t="str">
        <f>"202305270112"</f>
        <v>202305270112</v>
      </c>
      <c r="E193" s="15">
        <v>0</v>
      </c>
      <c r="F193" s="16">
        <v>7</v>
      </c>
      <c r="G193" s="17"/>
      <c r="H193" s="20"/>
      <c r="I193" s="24" t="s">
        <v>18</v>
      </c>
      <c r="J193" s="24" t="s">
        <v>18</v>
      </c>
      <c r="K193" s="10" t="s">
        <v>21</v>
      </c>
    </row>
    <row r="194" s="2" customFormat="1" ht="16" customHeight="1" spans="1:11">
      <c r="A194" s="10">
        <v>191</v>
      </c>
      <c r="B194" s="10" t="s">
        <v>209</v>
      </c>
      <c r="C194" s="10" t="s">
        <v>220</v>
      </c>
      <c r="D194" s="10" t="str">
        <f>"202305270114"</f>
        <v>202305270114</v>
      </c>
      <c r="E194" s="15">
        <v>0</v>
      </c>
      <c r="F194" s="16">
        <v>7</v>
      </c>
      <c r="G194" s="17"/>
      <c r="H194" s="20"/>
      <c r="I194" s="24" t="s">
        <v>18</v>
      </c>
      <c r="J194" s="24" t="s">
        <v>18</v>
      </c>
      <c r="K194" s="10" t="s">
        <v>21</v>
      </c>
    </row>
    <row r="195" s="2" customFormat="1" ht="16" customHeight="1" spans="1:11">
      <c r="A195" s="10">
        <v>192</v>
      </c>
      <c r="B195" s="10" t="s">
        <v>209</v>
      </c>
      <c r="C195" s="10" t="s">
        <v>221</v>
      </c>
      <c r="D195" s="10" t="str">
        <f>"202305270117"</f>
        <v>202305270117</v>
      </c>
      <c r="E195" s="15">
        <v>0</v>
      </c>
      <c r="F195" s="16">
        <v>7</v>
      </c>
      <c r="G195" s="17"/>
      <c r="H195" s="20"/>
      <c r="I195" s="24" t="s">
        <v>18</v>
      </c>
      <c r="J195" s="24" t="s">
        <v>18</v>
      </c>
      <c r="K195" s="10" t="s">
        <v>21</v>
      </c>
    </row>
    <row r="196" s="2" customFormat="1" ht="16" customHeight="1" spans="1:11">
      <c r="A196" s="10">
        <v>193</v>
      </c>
      <c r="B196" s="10" t="s">
        <v>209</v>
      </c>
      <c r="C196" s="10" t="s">
        <v>222</v>
      </c>
      <c r="D196" s="10" t="str">
        <f>"202305270118"</f>
        <v>202305270118</v>
      </c>
      <c r="E196" s="15">
        <v>0</v>
      </c>
      <c r="F196" s="16">
        <v>7</v>
      </c>
      <c r="G196" s="17"/>
      <c r="H196" s="20"/>
      <c r="I196" s="24" t="s">
        <v>18</v>
      </c>
      <c r="J196" s="24" t="s">
        <v>18</v>
      </c>
      <c r="K196" s="10" t="s">
        <v>21</v>
      </c>
    </row>
    <row r="197" s="2" customFormat="1" ht="16" customHeight="1" spans="1:11">
      <c r="A197" s="10">
        <v>194</v>
      </c>
      <c r="B197" s="10" t="s">
        <v>209</v>
      </c>
      <c r="C197" s="10" t="s">
        <v>223</v>
      </c>
      <c r="D197" s="10" t="str">
        <f>"202305270119"</f>
        <v>202305270119</v>
      </c>
      <c r="E197" s="15">
        <v>0</v>
      </c>
      <c r="F197" s="16">
        <v>7</v>
      </c>
      <c r="G197" s="21"/>
      <c r="H197" s="20"/>
      <c r="I197" s="24" t="s">
        <v>18</v>
      </c>
      <c r="J197" s="24" t="s">
        <v>18</v>
      </c>
      <c r="K197" s="10" t="s">
        <v>21</v>
      </c>
    </row>
    <row r="198" s="2" customFormat="1" ht="16" customHeight="1" spans="1:11">
      <c r="A198" s="10">
        <v>195</v>
      </c>
      <c r="B198" s="10" t="s">
        <v>224</v>
      </c>
      <c r="C198" s="10" t="s">
        <v>225</v>
      </c>
      <c r="D198" s="10" t="str">
        <f>"202305270121"</f>
        <v>202305270121</v>
      </c>
      <c r="E198" s="11">
        <v>43</v>
      </c>
      <c r="F198" s="12">
        <v>1</v>
      </c>
      <c r="G198" s="13">
        <v>1</v>
      </c>
      <c r="H198" s="14">
        <f>AVERAGE(E198:E199)</f>
        <v>42.35</v>
      </c>
      <c r="I198" s="23" t="s">
        <v>15</v>
      </c>
      <c r="J198" s="23" t="s">
        <v>15</v>
      </c>
      <c r="K198" s="10" t="s">
        <v>16</v>
      </c>
    </row>
    <row r="199" s="2" customFormat="1" ht="16" customHeight="1" spans="1:11">
      <c r="A199" s="10">
        <v>196</v>
      </c>
      <c r="B199" s="10" t="s">
        <v>224</v>
      </c>
      <c r="C199" s="10" t="s">
        <v>226</v>
      </c>
      <c r="D199" s="10" t="str">
        <f>"202305270122"</f>
        <v>202305270122</v>
      </c>
      <c r="E199" s="15">
        <v>41.7</v>
      </c>
      <c r="F199" s="16">
        <v>2</v>
      </c>
      <c r="G199" s="17"/>
      <c r="H199" s="19"/>
      <c r="I199" s="24" t="s">
        <v>18</v>
      </c>
      <c r="J199" s="24" t="s">
        <v>18</v>
      </c>
      <c r="K199" s="10" t="s">
        <v>16</v>
      </c>
    </row>
    <row r="200" s="2" customFormat="1" ht="16" customHeight="1" spans="1:11">
      <c r="A200" s="10">
        <v>197</v>
      </c>
      <c r="B200" s="10" t="s">
        <v>224</v>
      </c>
      <c r="C200" s="10" t="s">
        <v>227</v>
      </c>
      <c r="D200" s="10" t="str">
        <f>"202305270120"</f>
        <v>202305270120</v>
      </c>
      <c r="E200" s="15">
        <v>0</v>
      </c>
      <c r="F200" s="16">
        <v>3</v>
      </c>
      <c r="G200" s="17"/>
      <c r="H200" s="20"/>
      <c r="I200" s="24" t="s">
        <v>18</v>
      </c>
      <c r="J200" s="24" t="s">
        <v>18</v>
      </c>
      <c r="K200" s="10" t="s">
        <v>21</v>
      </c>
    </row>
    <row r="201" s="2" customFormat="1" ht="16" customHeight="1" spans="1:11">
      <c r="A201" s="10">
        <v>198</v>
      </c>
      <c r="B201" s="10" t="s">
        <v>224</v>
      </c>
      <c r="C201" s="10" t="s">
        <v>228</v>
      </c>
      <c r="D201" s="10" t="str">
        <f>"202305270123"</f>
        <v>202305270123</v>
      </c>
      <c r="E201" s="15">
        <v>0</v>
      </c>
      <c r="F201" s="16">
        <v>3</v>
      </c>
      <c r="G201" s="21"/>
      <c r="H201" s="20"/>
      <c r="I201" s="24" t="s">
        <v>18</v>
      </c>
      <c r="J201" s="24" t="s">
        <v>18</v>
      </c>
      <c r="K201" s="10" t="s">
        <v>21</v>
      </c>
    </row>
    <row r="202" s="2" customFormat="1" ht="16" customHeight="1" spans="1:11">
      <c r="A202" s="10">
        <v>199</v>
      </c>
      <c r="B202" s="10" t="s">
        <v>229</v>
      </c>
      <c r="C202" s="10" t="s">
        <v>230</v>
      </c>
      <c r="D202" s="10" t="str">
        <f>"202305271303"</f>
        <v>202305271303</v>
      </c>
      <c r="E202" s="11">
        <v>62.9</v>
      </c>
      <c r="F202" s="12">
        <v>1</v>
      </c>
      <c r="G202" s="13">
        <v>2</v>
      </c>
      <c r="H202" s="14">
        <f>AVERAGE(E202:E203)</f>
        <v>60.25</v>
      </c>
      <c r="I202" s="23" t="s">
        <v>15</v>
      </c>
      <c r="J202" s="23" t="s">
        <v>15</v>
      </c>
      <c r="K202" s="10" t="s">
        <v>16</v>
      </c>
    </row>
    <row r="203" s="2" customFormat="1" ht="16" customHeight="1" spans="1:11">
      <c r="A203" s="10">
        <v>200</v>
      </c>
      <c r="B203" s="10" t="s">
        <v>229</v>
      </c>
      <c r="C203" s="10" t="s">
        <v>231</v>
      </c>
      <c r="D203" s="10" t="str">
        <f>"202305271302"</f>
        <v>202305271302</v>
      </c>
      <c r="E203" s="15">
        <v>57.6</v>
      </c>
      <c r="F203" s="16">
        <v>2</v>
      </c>
      <c r="G203" s="17"/>
      <c r="H203" s="19"/>
      <c r="I203" s="24" t="s">
        <v>18</v>
      </c>
      <c r="J203" s="24" t="s">
        <v>18</v>
      </c>
      <c r="K203" s="10" t="s">
        <v>16</v>
      </c>
    </row>
    <row r="204" s="2" customFormat="1" ht="16" customHeight="1" spans="1:11">
      <c r="A204" s="10">
        <v>201</v>
      </c>
      <c r="B204" s="10" t="s">
        <v>229</v>
      </c>
      <c r="C204" s="10" t="s">
        <v>232</v>
      </c>
      <c r="D204" s="10" t="str">
        <f>"202305271301"</f>
        <v>202305271301</v>
      </c>
      <c r="E204" s="15">
        <v>0</v>
      </c>
      <c r="F204" s="16">
        <v>3</v>
      </c>
      <c r="G204" s="17"/>
      <c r="H204" s="20"/>
      <c r="I204" s="24" t="s">
        <v>18</v>
      </c>
      <c r="J204" s="24" t="s">
        <v>18</v>
      </c>
      <c r="K204" s="10" t="s">
        <v>21</v>
      </c>
    </row>
    <row r="205" s="2" customFormat="1" ht="16" customHeight="1" spans="1:11">
      <c r="A205" s="10">
        <v>202</v>
      </c>
      <c r="B205" s="10" t="s">
        <v>229</v>
      </c>
      <c r="C205" s="10" t="s">
        <v>233</v>
      </c>
      <c r="D205" s="10" t="str">
        <f>"202305271304"</f>
        <v>202305271304</v>
      </c>
      <c r="E205" s="15">
        <v>0</v>
      </c>
      <c r="F205" s="16">
        <v>3</v>
      </c>
      <c r="G205" s="17"/>
      <c r="H205" s="20"/>
      <c r="I205" s="24" t="s">
        <v>18</v>
      </c>
      <c r="J205" s="24" t="s">
        <v>18</v>
      </c>
      <c r="K205" s="10" t="s">
        <v>21</v>
      </c>
    </row>
    <row r="206" s="2" customFormat="1" ht="16" customHeight="1" spans="1:11">
      <c r="A206" s="10">
        <v>203</v>
      </c>
      <c r="B206" s="10" t="s">
        <v>229</v>
      </c>
      <c r="C206" s="10" t="s">
        <v>234</v>
      </c>
      <c r="D206" s="10" t="str">
        <f>"202305271305"</f>
        <v>202305271305</v>
      </c>
      <c r="E206" s="15">
        <v>0</v>
      </c>
      <c r="F206" s="16">
        <v>3</v>
      </c>
      <c r="G206" s="17"/>
      <c r="H206" s="20"/>
      <c r="I206" s="24" t="s">
        <v>18</v>
      </c>
      <c r="J206" s="24" t="s">
        <v>18</v>
      </c>
      <c r="K206" s="10" t="s">
        <v>21</v>
      </c>
    </row>
    <row r="207" s="2" customFormat="1" ht="16" customHeight="1" spans="1:11">
      <c r="A207" s="10">
        <v>204</v>
      </c>
      <c r="B207" s="10" t="s">
        <v>229</v>
      </c>
      <c r="C207" s="10" t="s">
        <v>235</v>
      </c>
      <c r="D207" s="10" t="str">
        <f>"202305271306"</f>
        <v>202305271306</v>
      </c>
      <c r="E207" s="15">
        <v>0</v>
      </c>
      <c r="F207" s="16">
        <v>3</v>
      </c>
      <c r="G207" s="17"/>
      <c r="H207" s="20"/>
      <c r="I207" s="24" t="s">
        <v>18</v>
      </c>
      <c r="J207" s="24" t="s">
        <v>18</v>
      </c>
      <c r="K207" s="10" t="s">
        <v>21</v>
      </c>
    </row>
    <row r="208" s="2" customFormat="1" ht="16" customHeight="1" spans="1:11">
      <c r="A208" s="10">
        <v>205</v>
      </c>
      <c r="B208" s="10" t="s">
        <v>229</v>
      </c>
      <c r="C208" s="10" t="s">
        <v>236</v>
      </c>
      <c r="D208" s="10" t="str">
        <f>"202305271307"</f>
        <v>202305271307</v>
      </c>
      <c r="E208" s="15">
        <v>0</v>
      </c>
      <c r="F208" s="16">
        <v>3</v>
      </c>
      <c r="G208" s="21"/>
      <c r="H208" s="20"/>
      <c r="I208" s="24" t="s">
        <v>18</v>
      </c>
      <c r="J208" s="24" t="s">
        <v>18</v>
      </c>
      <c r="K208" s="10" t="s">
        <v>21</v>
      </c>
    </row>
    <row r="209" s="2" customFormat="1" ht="16" customHeight="1" spans="1:11">
      <c r="A209" s="10">
        <v>206</v>
      </c>
      <c r="B209" s="10" t="s">
        <v>237</v>
      </c>
      <c r="C209" s="10" t="s">
        <v>238</v>
      </c>
      <c r="D209" s="10" t="str">
        <f>"202305271308"</f>
        <v>202305271308</v>
      </c>
      <c r="E209" s="11">
        <v>64.9</v>
      </c>
      <c r="F209" s="12">
        <v>1</v>
      </c>
      <c r="G209" s="13">
        <v>1</v>
      </c>
      <c r="H209" s="20">
        <f>E209</f>
        <v>64.9</v>
      </c>
      <c r="I209" s="23" t="s">
        <v>15</v>
      </c>
      <c r="J209" s="23" t="s">
        <v>15</v>
      </c>
      <c r="K209" s="10" t="s">
        <v>16</v>
      </c>
    </row>
    <row r="210" s="2" customFormat="1" ht="16" customHeight="1" spans="1:11">
      <c r="A210" s="10">
        <v>207</v>
      </c>
      <c r="B210" s="10" t="s">
        <v>237</v>
      </c>
      <c r="C210" s="10" t="s">
        <v>239</v>
      </c>
      <c r="D210" s="10" t="str">
        <f>"202305271309"</f>
        <v>202305271309</v>
      </c>
      <c r="E210" s="15">
        <v>0</v>
      </c>
      <c r="F210" s="16">
        <v>2</v>
      </c>
      <c r="G210" s="17"/>
      <c r="H210" s="20"/>
      <c r="I210" s="24" t="s">
        <v>18</v>
      </c>
      <c r="J210" s="24" t="s">
        <v>18</v>
      </c>
      <c r="K210" s="10" t="s">
        <v>21</v>
      </c>
    </row>
    <row r="211" s="2" customFormat="1" ht="16" customHeight="1" spans="1:11">
      <c r="A211" s="10">
        <v>208</v>
      </c>
      <c r="B211" s="10" t="s">
        <v>237</v>
      </c>
      <c r="C211" s="10" t="s">
        <v>240</v>
      </c>
      <c r="D211" s="10" t="str">
        <f>"202305271310"</f>
        <v>202305271310</v>
      </c>
      <c r="E211" s="15">
        <v>0</v>
      </c>
      <c r="F211" s="16">
        <v>2</v>
      </c>
      <c r="G211" s="21"/>
      <c r="H211" s="20"/>
      <c r="I211" s="24" t="s">
        <v>18</v>
      </c>
      <c r="J211" s="24" t="s">
        <v>18</v>
      </c>
      <c r="K211" s="10" t="s">
        <v>21</v>
      </c>
    </row>
    <row r="212" s="2" customFormat="1" ht="16" customHeight="1" spans="1:11">
      <c r="A212" s="10">
        <v>209</v>
      </c>
      <c r="B212" s="10" t="s">
        <v>241</v>
      </c>
      <c r="C212" s="10" t="s">
        <v>242</v>
      </c>
      <c r="D212" s="10" t="str">
        <f>"202305271109"</f>
        <v>202305271109</v>
      </c>
      <c r="E212" s="11">
        <v>72.1</v>
      </c>
      <c r="F212" s="12">
        <v>1</v>
      </c>
      <c r="G212" s="13">
        <v>11</v>
      </c>
      <c r="H212" s="14">
        <f>AVERAGE(E212:E400)</f>
        <v>58.6730158730159</v>
      </c>
      <c r="I212" s="23" t="s">
        <v>15</v>
      </c>
      <c r="J212" s="23" t="s">
        <v>15</v>
      </c>
      <c r="K212" s="10" t="s">
        <v>16</v>
      </c>
    </row>
    <row r="213" s="2" customFormat="1" ht="16" customHeight="1" spans="1:11">
      <c r="A213" s="10">
        <v>210</v>
      </c>
      <c r="B213" s="10" t="s">
        <v>241</v>
      </c>
      <c r="C213" s="10" t="s">
        <v>243</v>
      </c>
      <c r="D213" s="10" t="str">
        <f>"202305271056"</f>
        <v>202305271056</v>
      </c>
      <c r="E213" s="11">
        <v>71</v>
      </c>
      <c r="F213" s="12">
        <v>2</v>
      </c>
      <c r="G213" s="17"/>
      <c r="H213" s="18"/>
      <c r="I213" s="23" t="s">
        <v>15</v>
      </c>
      <c r="J213" s="23" t="s">
        <v>15</v>
      </c>
      <c r="K213" s="10" t="s">
        <v>16</v>
      </c>
    </row>
    <row r="214" s="2" customFormat="1" ht="16" customHeight="1" spans="1:11">
      <c r="A214" s="10">
        <v>211</v>
      </c>
      <c r="B214" s="10" t="s">
        <v>241</v>
      </c>
      <c r="C214" s="10" t="s">
        <v>244</v>
      </c>
      <c r="D214" s="10" t="str">
        <f>"202305270644"</f>
        <v>202305270644</v>
      </c>
      <c r="E214" s="11">
        <v>70.7</v>
      </c>
      <c r="F214" s="12">
        <v>3</v>
      </c>
      <c r="G214" s="17"/>
      <c r="H214" s="18"/>
      <c r="I214" s="23" t="s">
        <v>15</v>
      </c>
      <c r="J214" s="23" t="s">
        <v>15</v>
      </c>
      <c r="K214" s="10" t="s">
        <v>16</v>
      </c>
    </row>
    <row r="215" s="2" customFormat="1" ht="16" customHeight="1" spans="1:11">
      <c r="A215" s="10">
        <v>212</v>
      </c>
      <c r="B215" s="10" t="s">
        <v>241</v>
      </c>
      <c r="C215" s="10" t="s">
        <v>245</v>
      </c>
      <c r="D215" s="10" t="str">
        <f>"202305271102"</f>
        <v>202305271102</v>
      </c>
      <c r="E215" s="11">
        <v>70.5</v>
      </c>
      <c r="F215" s="12">
        <v>4</v>
      </c>
      <c r="G215" s="17"/>
      <c r="H215" s="18"/>
      <c r="I215" s="23" t="s">
        <v>15</v>
      </c>
      <c r="J215" s="23" t="s">
        <v>15</v>
      </c>
      <c r="K215" s="10" t="s">
        <v>16</v>
      </c>
    </row>
    <row r="216" s="2" customFormat="1" ht="16" customHeight="1" spans="1:11">
      <c r="A216" s="10">
        <v>213</v>
      </c>
      <c r="B216" s="10" t="s">
        <v>241</v>
      </c>
      <c r="C216" s="10" t="s">
        <v>246</v>
      </c>
      <c r="D216" s="10" t="str">
        <f>"202305270702"</f>
        <v>202305270702</v>
      </c>
      <c r="E216" s="11">
        <v>69.7</v>
      </c>
      <c r="F216" s="12">
        <v>5</v>
      </c>
      <c r="G216" s="17"/>
      <c r="H216" s="18"/>
      <c r="I216" s="23" t="s">
        <v>15</v>
      </c>
      <c r="J216" s="23" t="s">
        <v>15</v>
      </c>
      <c r="K216" s="10" t="s">
        <v>16</v>
      </c>
    </row>
    <row r="217" s="2" customFormat="1" ht="16" customHeight="1" spans="1:11">
      <c r="A217" s="10">
        <v>214</v>
      </c>
      <c r="B217" s="10" t="s">
        <v>241</v>
      </c>
      <c r="C217" s="10" t="s">
        <v>247</v>
      </c>
      <c r="D217" s="10" t="str">
        <f>"202305271203"</f>
        <v>202305271203</v>
      </c>
      <c r="E217" s="11">
        <v>68.7</v>
      </c>
      <c r="F217" s="12">
        <v>6</v>
      </c>
      <c r="G217" s="17"/>
      <c r="H217" s="18"/>
      <c r="I217" s="23" t="s">
        <v>15</v>
      </c>
      <c r="J217" s="23" t="s">
        <v>15</v>
      </c>
      <c r="K217" s="10" t="s">
        <v>16</v>
      </c>
    </row>
    <row r="218" s="2" customFormat="1" ht="16" customHeight="1" spans="1:11">
      <c r="A218" s="10">
        <v>215</v>
      </c>
      <c r="B218" s="10" t="s">
        <v>241</v>
      </c>
      <c r="C218" s="10" t="s">
        <v>248</v>
      </c>
      <c r="D218" s="10" t="str">
        <f>"202305270956"</f>
        <v>202305270956</v>
      </c>
      <c r="E218" s="11">
        <v>68.2</v>
      </c>
      <c r="F218" s="12">
        <v>7</v>
      </c>
      <c r="G218" s="17"/>
      <c r="H218" s="18"/>
      <c r="I218" s="23" t="s">
        <v>15</v>
      </c>
      <c r="J218" s="23" t="s">
        <v>15</v>
      </c>
      <c r="K218" s="10" t="s">
        <v>16</v>
      </c>
    </row>
    <row r="219" s="2" customFormat="1" ht="16" customHeight="1" spans="1:11">
      <c r="A219" s="10">
        <v>216</v>
      </c>
      <c r="B219" s="10" t="s">
        <v>241</v>
      </c>
      <c r="C219" s="10" t="s">
        <v>249</v>
      </c>
      <c r="D219" s="10" t="str">
        <f>"202305271015"</f>
        <v>202305271015</v>
      </c>
      <c r="E219" s="11">
        <v>68.1</v>
      </c>
      <c r="F219" s="12">
        <v>8</v>
      </c>
      <c r="G219" s="17"/>
      <c r="H219" s="18"/>
      <c r="I219" s="23" t="s">
        <v>15</v>
      </c>
      <c r="J219" s="23" t="s">
        <v>15</v>
      </c>
      <c r="K219" s="10" t="s">
        <v>16</v>
      </c>
    </row>
    <row r="220" s="2" customFormat="1" ht="16" customHeight="1" spans="1:11">
      <c r="A220" s="10">
        <v>217</v>
      </c>
      <c r="B220" s="10" t="s">
        <v>241</v>
      </c>
      <c r="C220" s="10" t="s">
        <v>250</v>
      </c>
      <c r="D220" s="10" t="str">
        <f>"202305270554"</f>
        <v>202305270554</v>
      </c>
      <c r="E220" s="11">
        <v>67.6</v>
      </c>
      <c r="F220" s="12">
        <v>9</v>
      </c>
      <c r="G220" s="17"/>
      <c r="H220" s="18"/>
      <c r="I220" s="23" t="s">
        <v>15</v>
      </c>
      <c r="J220" s="23" t="s">
        <v>15</v>
      </c>
      <c r="K220" s="10" t="s">
        <v>16</v>
      </c>
    </row>
    <row r="221" s="2" customFormat="1" ht="16" customHeight="1" spans="1:11">
      <c r="A221" s="10">
        <v>218</v>
      </c>
      <c r="B221" s="10" t="s">
        <v>241</v>
      </c>
      <c r="C221" s="10" t="s">
        <v>251</v>
      </c>
      <c r="D221" s="10" t="str">
        <f>"202305271148"</f>
        <v>202305271148</v>
      </c>
      <c r="E221" s="11">
        <v>67.6</v>
      </c>
      <c r="F221" s="12">
        <v>9</v>
      </c>
      <c r="G221" s="17"/>
      <c r="H221" s="18"/>
      <c r="I221" s="23" t="s">
        <v>15</v>
      </c>
      <c r="J221" s="23" t="s">
        <v>15</v>
      </c>
      <c r="K221" s="10" t="s">
        <v>16</v>
      </c>
    </row>
    <row r="222" s="2" customFormat="1" ht="16" customHeight="1" spans="1:11">
      <c r="A222" s="10">
        <v>219</v>
      </c>
      <c r="B222" s="10" t="s">
        <v>241</v>
      </c>
      <c r="C222" s="10" t="s">
        <v>252</v>
      </c>
      <c r="D222" s="10" t="str">
        <f>"202305271112"</f>
        <v>202305271112</v>
      </c>
      <c r="E222" s="11">
        <v>67.4</v>
      </c>
      <c r="F222" s="12">
        <v>11</v>
      </c>
      <c r="G222" s="17"/>
      <c r="H222" s="18"/>
      <c r="I222" s="23" t="s">
        <v>15</v>
      </c>
      <c r="J222" s="23" t="s">
        <v>15</v>
      </c>
      <c r="K222" s="10" t="s">
        <v>16</v>
      </c>
    </row>
    <row r="223" s="2" customFormat="1" ht="16" customHeight="1" spans="1:11">
      <c r="A223" s="10">
        <v>220</v>
      </c>
      <c r="B223" s="10" t="s">
        <v>241</v>
      </c>
      <c r="C223" s="10" t="s">
        <v>253</v>
      </c>
      <c r="D223" s="10" t="str">
        <f>"202305271249"</f>
        <v>202305271249</v>
      </c>
      <c r="E223" s="11">
        <v>67.4</v>
      </c>
      <c r="F223" s="12">
        <v>11</v>
      </c>
      <c r="G223" s="17"/>
      <c r="H223" s="18"/>
      <c r="I223" s="23" t="s">
        <v>15</v>
      </c>
      <c r="J223" s="23" t="s">
        <v>15</v>
      </c>
      <c r="K223" s="10" t="s">
        <v>16</v>
      </c>
    </row>
    <row r="224" s="2" customFormat="1" ht="16" customHeight="1" spans="1:11">
      <c r="A224" s="10">
        <v>221</v>
      </c>
      <c r="B224" s="10" t="s">
        <v>241</v>
      </c>
      <c r="C224" s="10" t="s">
        <v>254</v>
      </c>
      <c r="D224" s="10" t="str">
        <f>"202305270549"</f>
        <v>202305270549</v>
      </c>
      <c r="E224" s="11">
        <v>67.1</v>
      </c>
      <c r="F224" s="12">
        <v>13</v>
      </c>
      <c r="G224" s="17"/>
      <c r="H224" s="18"/>
      <c r="I224" s="23" t="s">
        <v>15</v>
      </c>
      <c r="J224" s="23" t="s">
        <v>15</v>
      </c>
      <c r="K224" s="10" t="s">
        <v>16</v>
      </c>
    </row>
    <row r="225" s="2" customFormat="1" ht="16" customHeight="1" spans="1:11">
      <c r="A225" s="10">
        <v>222</v>
      </c>
      <c r="B225" s="10" t="s">
        <v>241</v>
      </c>
      <c r="C225" s="10" t="s">
        <v>255</v>
      </c>
      <c r="D225" s="10" t="str">
        <f>"202305271221"</f>
        <v>202305271221</v>
      </c>
      <c r="E225" s="11">
        <v>67.1</v>
      </c>
      <c r="F225" s="12">
        <v>13</v>
      </c>
      <c r="G225" s="17"/>
      <c r="H225" s="18"/>
      <c r="I225" s="23" t="s">
        <v>15</v>
      </c>
      <c r="J225" s="23" t="s">
        <v>15</v>
      </c>
      <c r="K225" s="10" t="s">
        <v>16</v>
      </c>
    </row>
    <row r="226" s="2" customFormat="1" ht="16" customHeight="1" spans="1:11">
      <c r="A226" s="10">
        <v>223</v>
      </c>
      <c r="B226" s="10" t="s">
        <v>241</v>
      </c>
      <c r="C226" s="10" t="s">
        <v>256</v>
      </c>
      <c r="D226" s="10" t="str">
        <f>"202305270526"</f>
        <v>202305270526</v>
      </c>
      <c r="E226" s="11">
        <v>67</v>
      </c>
      <c r="F226" s="12">
        <v>15</v>
      </c>
      <c r="G226" s="17"/>
      <c r="H226" s="18"/>
      <c r="I226" s="23" t="s">
        <v>15</v>
      </c>
      <c r="J226" s="23" t="s">
        <v>15</v>
      </c>
      <c r="K226" s="10" t="s">
        <v>16</v>
      </c>
    </row>
    <row r="227" s="2" customFormat="1" ht="16" customHeight="1" spans="1:11">
      <c r="A227" s="10">
        <v>224</v>
      </c>
      <c r="B227" s="10" t="s">
        <v>241</v>
      </c>
      <c r="C227" s="10" t="s">
        <v>257</v>
      </c>
      <c r="D227" s="10" t="str">
        <f>"202305270649"</f>
        <v>202305270649</v>
      </c>
      <c r="E227" s="11">
        <v>67</v>
      </c>
      <c r="F227" s="12">
        <v>15</v>
      </c>
      <c r="G227" s="17"/>
      <c r="H227" s="18"/>
      <c r="I227" s="23" t="s">
        <v>15</v>
      </c>
      <c r="J227" s="23" t="s">
        <v>15</v>
      </c>
      <c r="K227" s="10" t="s">
        <v>16</v>
      </c>
    </row>
    <row r="228" s="2" customFormat="1" ht="16" customHeight="1" spans="1:11">
      <c r="A228" s="10">
        <v>225</v>
      </c>
      <c r="B228" s="10" t="s">
        <v>241</v>
      </c>
      <c r="C228" s="10" t="s">
        <v>258</v>
      </c>
      <c r="D228" s="10" t="str">
        <f>"202305270737"</f>
        <v>202305270737</v>
      </c>
      <c r="E228" s="11">
        <v>66.9</v>
      </c>
      <c r="F228" s="12">
        <v>17</v>
      </c>
      <c r="G228" s="17"/>
      <c r="H228" s="18"/>
      <c r="I228" s="23" t="s">
        <v>15</v>
      </c>
      <c r="J228" s="23" t="s">
        <v>15</v>
      </c>
      <c r="K228" s="10" t="s">
        <v>16</v>
      </c>
    </row>
    <row r="229" s="2" customFormat="1" ht="16" customHeight="1" spans="1:11">
      <c r="A229" s="10">
        <v>226</v>
      </c>
      <c r="B229" s="10" t="s">
        <v>241</v>
      </c>
      <c r="C229" s="10" t="s">
        <v>259</v>
      </c>
      <c r="D229" s="10" t="str">
        <f>"202305271027"</f>
        <v>202305271027</v>
      </c>
      <c r="E229" s="11">
        <v>66.9</v>
      </c>
      <c r="F229" s="12">
        <v>17</v>
      </c>
      <c r="G229" s="17"/>
      <c r="H229" s="18"/>
      <c r="I229" s="23" t="s">
        <v>15</v>
      </c>
      <c r="J229" s="23" t="s">
        <v>15</v>
      </c>
      <c r="K229" s="10" t="s">
        <v>16</v>
      </c>
    </row>
    <row r="230" s="2" customFormat="1" ht="16" customHeight="1" spans="1:11">
      <c r="A230" s="10">
        <v>227</v>
      </c>
      <c r="B230" s="10" t="s">
        <v>241</v>
      </c>
      <c r="C230" s="10" t="s">
        <v>260</v>
      </c>
      <c r="D230" s="10" t="str">
        <f>"202305271057"</f>
        <v>202305271057</v>
      </c>
      <c r="E230" s="11">
        <v>66.5</v>
      </c>
      <c r="F230" s="12">
        <v>19</v>
      </c>
      <c r="G230" s="17"/>
      <c r="H230" s="18"/>
      <c r="I230" s="23" t="s">
        <v>15</v>
      </c>
      <c r="J230" s="23" t="s">
        <v>15</v>
      </c>
      <c r="K230" s="10" t="s">
        <v>16</v>
      </c>
    </row>
    <row r="231" s="2" customFormat="1" ht="16" customHeight="1" spans="1:11">
      <c r="A231" s="10">
        <v>228</v>
      </c>
      <c r="B231" s="10" t="s">
        <v>241</v>
      </c>
      <c r="C231" s="10" t="s">
        <v>261</v>
      </c>
      <c r="D231" s="10" t="str">
        <f>"202305270643"</f>
        <v>202305270643</v>
      </c>
      <c r="E231" s="11">
        <v>65.8</v>
      </c>
      <c r="F231" s="12">
        <v>20</v>
      </c>
      <c r="G231" s="17"/>
      <c r="H231" s="18"/>
      <c r="I231" s="23" t="s">
        <v>15</v>
      </c>
      <c r="J231" s="23" t="s">
        <v>15</v>
      </c>
      <c r="K231" s="10" t="s">
        <v>16</v>
      </c>
    </row>
    <row r="232" s="2" customFormat="1" ht="16" customHeight="1" spans="1:11">
      <c r="A232" s="10">
        <v>229</v>
      </c>
      <c r="B232" s="10" t="s">
        <v>241</v>
      </c>
      <c r="C232" s="10" t="s">
        <v>262</v>
      </c>
      <c r="D232" s="10" t="str">
        <f>"202305271117"</f>
        <v>202305271117</v>
      </c>
      <c r="E232" s="11">
        <v>65.8</v>
      </c>
      <c r="F232" s="12">
        <v>20</v>
      </c>
      <c r="G232" s="17"/>
      <c r="H232" s="18"/>
      <c r="I232" s="23" t="s">
        <v>15</v>
      </c>
      <c r="J232" s="23" t="s">
        <v>15</v>
      </c>
      <c r="K232" s="10" t="s">
        <v>16</v>
      </c>
    </row>
    <row r="233" s="2" customFormat="1" ht="16" customHeight="1" spans="1:11">
      <c r="A233" s="10">
        <v>230</v>
      </c>
      <c r="B233" s="10" t="s">
        <v>241</v>
      </c>
      <c r="C233" s="10" t="s">
        <v>263</v>
      </c>
      <c r="D233" s="10" t="str">
        <f>"202305271225"</f>
        <v>202305271225</v>
      </c>
      <c r="E233" s="11">
        <v>65.8</v>
      </c>
      <c r="F233" s="12">
        <v>20</v>
      </c>
      <c r="G233" s="17"/>
      <c r="H233" s="18"/>
      <c r="I233" s="23" t="s">
        <v>15</v>
      </c>
      <c r="J233" s="23" t="s">
        <v>15</v>
      </c>
      <c r="K233" s="10" t="s">
        <v>16</v>
      </c>
    </row>
    <row r="234" s="2" customFormat="1" ht="16" customHeight="1" spans="1:11">
      <c r="A234" s="10">
        <v>231</v>
      </c>
      <c r="B234" s="10" t="s">
        <v>241</v>
      </c>
      <c r="C234" s="10" t="s">
        <v>264</v>
      </c>
      <c r="D234" s="10" t="str">
        <f>"202305271019"</f>
        <v>202305271019</v>
      </c>
      <c r="E234" s="15">
        <v>65.7</v>
      </c>
      <c r="F234" s="16">
        <v>23</v>
      </c>
      <c r="G234" s="17"/>
      <c r="H234" s="18"/>
      <c r="I234" s="24" t="s">
        <v>18</v>
      </c>
      <c r="J234" s="24" t="s">
        <v>18</v>
      </c>
      <c r="K234" s="10" t="s">
        <v>16</v>
      </c>
    </row>
    <row r="235" s="2" customFormat="1" ht="16" customHeight="1" spans="1:11">
      <c r="A235" s="10">
        <v>232</v>
      </c>
      <c r="B235" s="10" t="s">
        <v>241</v>
      </c>
      <c r="C235" s="10" t="s">
        <v>265</v>
      </c>
      <c r="D235" s="10" t="str">
        <f>"202305270551"</f>
        <v>202305270551</v>
      </c>
      <c r="E235" s="15">
        <v>65.3</v>
      </c>
      <c r="F235" s="16">
        <v>24</v>
      </c>
      <c r="G235" s="17"/>
      <c r="H235" s="18"/>
      <c r="I235" s="24" t="s">
        <v>18</v>
      </c>
      <c r="J235" s="24" t="s">
        <v>18</v>
      </c>
      <c r="K235" s="10" t="s">
        <v>16</v>
      </c>
    </row>
    <row r="236" s="2" customFormat="1" ht="16" customHeight="1" spans="1:11">
      <c r="A236" s="10">
        <v>233</v>
      </c>
      <c r="B236" s="10" t="s">
        <v>241</v>
      </c>
      <c r="C236" s="10" t="s">
        <v>266</v>
      </c>
      <c r="D236" s="10" t="str">
        <f>"202305270729"</f>
        <v>202305270729</v>
      </c>
      <c r="E236" s="15">
        <v>64.7</v>
      </c>
      <c r="F236" s="16">
        <v>25</v>
      </c>
      <c r="G236" s="17"/>
      <c r="H236" s="18"/>
      <c r="I236" s="24" t="s">
        <v>18</v>
      </c>
      <c r="J236" s="24" t="s">
        <v>18</v>
      </c>
      <c r="K236" s="10" t="s">
        <v>16</v>
      </c>
    </row>
    <row r="237" s="2" customFormat="1" ht="16" customHeight="1" spans="1:11">
      <c r="A237" s="10">
        <v>234</v>
      </c>
      <c r="B237" s="10" t="s">
        <v>241</v>
      </c>
      <c r="C237" s="10" t="s">
        <v>267</v>
      </c>
      <c r="D237" s="10" t="str">
        <f>"202305270929"</f>
        <v>202305270929</v>
      </c>
      <c r="E237" s="15">
        <v>64.6</v>
      </c>
      <c r="F237" s="16">
        <v>26</v>
      </c>
      <c r="G237" s="17"/>
      <c r="H237" s="18"/>
      <c r="I237" s="24" t="s">
        <v>18</v>
      </c>
      <c r="J237" s="24" t="s">
        <v>18</v>
      </c>
      <c r="K237" s="10" t="s">
        <v>16</v>
      </c>
    </row>
    <row r="238" s="2" customFormat="1" ht="16" customHeight="1" spans="1:11">
      <c r="A238" s="10">
        <v>235</v>
      </c>
      <c r="B238" s="10" t="s">
        <v>241</v>
      </c>
      <c r="C238" s="10" t="s">
        <v>268</v>
      </c>
      <c r="D238" s="10" t="str">
        <f>"202305271130"</f>
        <v>202305271130</v>
      </c>
      <c r="E238" s="15">
        <v>64.6</v>
      </c>
      <c r="F238" s="16">
        <v>26</v>
      </c>
      <c r="G238" s="17"/>
      <c r="H238" s="18"/>
      <c r="I238" s="24" t="s">
        <v>18</v>
      </c>
      <c r="J238" s="24" t="s">
        <v>18</v>
      </c>
      <c r="K238" s="10" t="s">
        <v>16</v>
      </c>
    </row>
    <row r="239" s="2" customFormat="1" ht="16" customHeight="1" spans="1:11">
      <c r="A239" s="10">
        <v>236</v>
      </c>
      <c r="B239" s="10" t="s">
        <v>241</v>
      </c>
      <c r="C239" s="10" t="s">
        <v>269</v>
      </c>
      <c r="D239" s="10" t="str">
        <f>"202305271205"</f>
        <v>202305271205</v>
      </c>
      <c r="E239" s="15">
        <v>64.4</v>
      </c>
      <c r="F239" s="16">
        <v>28</v>
      </c>
      <c r="G239" s="17"/>
      <c r="H239" s="18"/>
      <c r="I239" s="24" t="s">
        <v>18</v>
      </c>
      <c r="J239" s="24" t="s">
        <v>18</v>
      </c>
      <c r="K239" s="10" t="s">
        <v>16</v>
      </c>
    </row>
    <row r="240" s="2" customFormat="1" ht="16" customHeight="1" spans="1:11">
      <c r="A240" s="10">
        <v>237</v>
      </c>
      <c r="B240" s="10" t="s">
        <v>241</v>
      </c>
      <c r="C240" s="10" t="s">
        <v>270</v>
      </c>
      <c r="D240" s="10" t="str">
        <f>"202305270942"</f>
        <v>202305270942</v>
      </c>
      <c r="E240" s="15">
        <v>64.3</v>
      </c>
      <c r="F240" s="16">
        <v>29</v>
      </c>
      <c r="G240" s="17"/>
      <c r="H240" s="18"/>
      <c r="I240" s="24" t="s">
        <v>18</v>
      </c>
      <c r="J240" s="24" t="s">
        <v>18</v>
      </c>
      <c r="K240" s="10" t="s">
        <v>16</v>
      </c>
    </row>
    <row r="241" s="2" customFormat="1" ht="16" customHeight="1" spans="1:11">
      <c r="A241" s="10">
        <v>238</v>
      </c>
      <c r="B241" s="10" t="s">
        <v>241</v>
      </c>
      <c r="C241" s="10" t="s">
        <v>271</v>
      </c>
      <c r="D241" s="10" t="str">
        <f>"202305271106"</f>
        <v>202305271106</v>
      </c>
      <c r="E241" s="15">
        <v>64.3</v>
      </c>
      <c r="F241" s="16">
        <v>29</v>
      </c>
      <c r="G241" s="17"/>
      <c r="H241" s="18"/>
      <c r="I241" s="24" t="s">
        <v>18</v>
      </c>
      <c r="J241" s="24" t="s">
        <v>18</v>
      </c>
      <c r="K241" s="10" t="s">
        <v>16</v>
      </c>
    </row>
    <row r="242" s="2" customFormat="1" ht="16" customHeight="1" spans="1:11">
      <c r="A242" s="10">
        <v>239</v>
      </c>
      <c r="B242" s="10" t="s">
        <v>241</v>
      </c>
      <c r="C242" s="10" t="s">
        <v>272</v>
      </c>
      <c r="D242" s="10" t="str">
        <f>"202305271208"</f>
        <v>202305271208</v>
      </c>
      <c r="E242" s="15">
        <v>64.3</v>
      </c>
      <c r="F242" s="16">
        <v>29</v>
      </c>
      <c r="G242" s="17"/>
      <c r="H242" s="18"/>
      <c r="I242" s="24" t="s">
        <v>18</v>
      </c>
      <c r="J242" s="24" t="s">
        <v>18</v>
      </c>
      <c r="K242" s="10" t="s">
        <v>16</v>
      </c>
    </row>
    <row r="243" s="2" customFormat="1" ht="16" customHeight="1" spans="1:11">
      <c r="A243" s="10">
        <v>240</v>
      </c>
      <c r="B243" s="10" t="s">
        <v>241</v>
      </c>
      <c r="C243" s="10" t="s">
        <v>273</v>
      </c>
      <c r="D243" s="10" t="str">
        <f>"202305270607"</f>
        <v>202305270607</v>
      </c>
      <c r="E243" s="15">
        <v>64.1</v>
      </c>
      <c r="F243" s="16">
        <v>32</v>
      </c>
      <c r="G243" s="17"/>
      <c r="H243" s="18"/>
      <c r="I243" s="24" t="s">
        <v>18</v>
      </c>
      <c r="J243" s="24" t="s">
        <v>18</v>
      </c>
      <c r="K243" s="10" t="s">
        <v>16</v>
      </c>
    </row>
    <row r="244" s="2" customFormat="1" ht="16" customHeight="1" spans="1:11">
      <c r="A244" s="10">
        <v>241</v>
      </c>
      <c r="B244" s="10" t="s">
        <v>241</v>
      </c>
      <c r="C244" s="10" t="s">
        <v>274</v>
      </c>
      <c r="D244" s="10" t="str">
        <f>"202305270622"</f>
        <v>202305270622</v>
      </c>
      <c r="E244" s="15">
        <v>64.1</v>
      </c>
      <c r="F244" s="16">
        <v>32</v>
      </c>
      <c r="G244" s="17"/>
      <c r="H244" s="18"/>
      <c r="I244" s="24" t="s">
        <v>18</v>
      </c>
      <c r="J244" s="24" t="s">
        <v>18</v>
      </c>
      <c r="K244" s="10" t="s">
        <v>16</v>
      </c>
    </row>
    <row r="245" s="2" customFormat="1" ht="16" customHeight="1" spans="1:11">
      <c r="A245" s="10">
        <v>242</v>
      </c>
      <c r="B245" s="10" t="s">
        <v>241</v>
      </c>
      <c r="C245" s="10" t="s">
        <v>275</v>
      </c>
      <c r="D245" s="10" t="str">
        <f>"202305270841"</f>
        <v>202305270841</v>
      </c>
      <c r="E245" s="15">
        <v>63.8</v>
      </c>
      <c r="F245" s="16">
        <v>34</v>
      </c>
      <c r="G245" s="17"/>
      <c r="H245" s="18"/>
      <c r="I245" s="24" t="s">
        <v>18</v>
      </c>
      <c r="J245" s="24" t="s">
        <v>18</v>
      </c>
      <c r="K245" s="10" t="s">
        <v>16</v>
      </c>
    </row>
    <row r="246" s="2" customFormat="1" ht="16" customHeight="1" spans="1:11">
      <c r="A246" s="10">
        <v>243</v>
      </c>
      <c r="B246" s="10" t="s">
        <v>241</v>
      </c>
      <c r="C246" s="10" t="s">
        <v>276</v>
      </c>
      <c r="D246" s="10" t="str">
        <f>"202305271059"</f>
        <v>202305271059</v>
      </c>
      <c r="E246" s="15">
        <v>63.8</v>
      </c>
      <c r="F246" s="16">
        <v>34</v>
      </c>
      <c r="G246" s="17"/>
      <c r="H246" s="18"/>
      <c r="I246" s="24" t="s">
        <v>18</v>
      </c>
      <c r="J246" s="24" t="s">
        <v>18</v>
      </c>
      <c r="K246" s="10" t="s">
        <v>16</v>
      </c>
    </row>
    <row r="247" s="2" customFormat="1" ht="16" customHeight="1" spans="1:11">
      <c r="A247" s="10">
        <v>244</v>
      </c>
      <c r="B247" s="10" t="s">
        <v>241</v>
      </c>
      <c r="C247" s="10" t="s">
        <v>277</v>
      </c>
      <c r="D247" s="10" t="str">
        <f>"202305270665"</f>
        <v>202305270665</v>
      </c>
      <c r="E247" s="15">
        <v>63.5</v>
      </c>
      <c r="F247" s="16">
        <v>36</v>
      </c>
      <c r="G247" s="17"/>
      <c r="H247" s="18"/>
      <c r="I247" s="24" t="s">
        <v>18</v>
      </c>
      <c r="J247" s="24" t="s">
        <v>18</v>
      </c>
      <c r="K247" s="10" t="s">
        <v>16</v>
      </c>
    </row>
    <row r="248" s="2" customFormat="1" ht="16" customHeight="1" spans="1:11">
      <c r="A248" s="10">
        <v>245</v>
      </c>
      <c r="B248" s="10" t="s">
        <v>241</v>
      </c>
      <c r="C248" s="10" t="s">
        <v>278</v>
      </c>
      <c r="D248" s="10" t="str">
        <f>"202305271253"</f>
        <v>202305271253</v>
      </c>
      <c r="E248" s="15">
        <v>63.5</v>
      </c>
      <c r="F248" s="16">
        <v>36</v>
      </c>
      <c r="G248" s="17"/>
      <c r="H248" s="18"/>
      <c r="I248" s="24" t="s">
        <v>18</v>
      </c>
      <c r="J248" s="24" t="s">
        <v>18</v>
      </c>
      <c r="K248" s="10" t="s">
        <v>16</v>
      </c>
    </row>
    <row r="249" s="2" customFormat="1" ht="16" customHeight="1" spans="1:11">
      <c r="A249" s="10">
        <v>246</v>
      </c>
      <c r="B249" s="10" t="s">
        <v>241</v>
      </c>
      <c r="C249" s="10" t="s">
        <v>279</v>
      </c>
      <c r="D249" s="10" t="str">
        <f>"202305270705"</f>
        <v>202305270705</v>
      </c>
      <c r="E249" s="15">
        <v>63.4</v>
      </c>
      <c r="F249" s="16">
        <v>38</v>
      </c>
      <c r="G249" s="17"/>
      <c r="H249" s="18"/>
      <c r="I249" s="24" t="s">
        <v>18</v>
      </c>
      <c r="J249" s="24" t="s">
        <v>18</v>
      </c>
      <c r="K249" s="10" t="s">
        <v>16</v>
      </c>
    </row>
    <row r="250" s="2" customFormat="1" ht="16" customHeight="1" spans="1:11">
      <c r="A250" s="10">
        <v>247</v>
      </c>
      <c r="B250" s="10" t="s">
        <v>241</v>
      </c>
      <c r="C250" s="10" t="s">
        <v>280</v>
      </c>
      <c r="D250" s="10" t="str">
        <f>"202305270727"</f>
        <v>202305270727</v>
      </c>
      <c r="E250" s="15">
        <v>63.3</v>
      </c>
      <c r="F250" s="16">
        <v>39</v>
      </c>
      <c r="G250" s="17"/>
      <c r="H250" s="18"/>
      <c r="I250" s="24" t="s">
        <v>18</v>
      </c>
      <c r="J250" s="24" t="s">
        <v>18</v>
      </c>
      <c r="K250" s="10" t="s">
        <v>16</v>
      </c>
    </row>
    <row r="251" s="2" customFormat="1" ht="16" customHeight="1" spans="1:11">
      <c r="A251" s="10">
        <v>248</v>
      </c>
      <c r="B251" s="10" t="s">
        <v>241</v>
      </c>
      <c r="C251" s="10" t="s">
        <v>281</v>
      </c>
      <c r="D251" s="10" t="str">
        <f>"202305270947"</f>
        <v>202305270947</v>
      </c>
      <c r="E251" s="15">
        <v>63.3</v>
      </c>
      <c r="F251" s="16">
        <v>39</v>
      </c>
      <c r="G251" s="17"/>
      <c r="H251" s="18"/>
      <c r="I251" s="24" t="s">
        <v>18</v>
      </c>
      <c r="J251" s="24" t="s">
        <v>18</v>
      </c>
      <c r="K251" s="10" t="s">
        <v>16</v>
      </c>
    </row>
    <row r="252" s="2" customFormat="1" ht="16" customHeight="1" spans="1:11">
      <c r="A252" s="10">
        <v>249</v>
      </c>
      <c r="B252" s="10" t="s">
        <v>241</v>
      </c>
      <c r="C252" s="10" t="s">
        <v>282</v>
      </c>
      <c r="D252" s="10" t="str">
        <f>"202305271045"</f>
        <v>202305271045</v>
      </c>
      <c r="E252" s="15">
        <v>63.3</v>
      </c>
      <c r="F252" s="16">
        <v>39</v>
      </c>
      <c r="G252" s="17"/>
      <c r="H252" s="18"/>
      <c r="I252" s="24" t="s">
        <v>18</v>
      </c>
      <c r="J252" s="24" t="s">
        <v>18</v>
      </c>
      <c r="K252" s="10" t="s">
        <v>16</v>
      </c>
    </row>
    <row r="253" s="2" customFormat="1" ht="16" customHeight="1" spans="1:11">
      <c r="A253" s="10">
        <v>250</v>
      </c>
      <c r="B253" s="10" t="s">
        <v>241</v>
      </c>
      <c r="C253" s="10" t="s">
        <v>283</v>
      </c>
      <c r="D253" s="10" t="str">
        <f>"202305270718"</f>
        <v>202305270718</v>
      </c>
      <c r="E253" s="15">
        <v>63.2</v>
      </c>
      <c r="F253" s="16">
        <v>42</v>
      </c>
      <c r="G253" s="17"/>
      <c r="H253" s="18"/>
      <c r="I253" s="24" t="s">
        <v>18</v>
      </c>
      <c r="J253" s="24" t="s">
        <v>18</v>
      </c>
      <c r="K253" s="10" t="s">
        <v>16</v>
      </c>
    </row>
    <row r="254" s="2" customFormat="1" ht="16" customHeight="1" spans="1:11">
      <c r="A254" s="10">
        <v>251</v>
      </c>
      <c r="B254" s="10" t="s">
        <v>241</v>
      </c>
      <c r="C254" s="10" t="s">
        <v>284</v>
      </c>
      <c r="D254" s="10" t="str">
        <f>"202305270518"</f>
        <v>202305270518</v>
      </c>
      <c r="E254" s="15">
        <v>62.8</v>
      </c>
      <c r="F254" s="16">
        <v>43</v>
      </c>
      <c r="G254" s="17"/>
      <c r="H254" s="18"/>
      <c r="I254" s="24" t="s">
        <v>18</v>
      </c>
      <c r="J254" s="24" t="s">
        <v>18</v>
      </c>
      <c r="K254" s="10" t="s">
        <v>16</v>
      </c>
    </row>
    <row r="255" s="2" customFormat="1" ht="16" customHeight="1" spans="1:11">
      <c r="A255" s="10">
        <v>252</v>
      </c>
      <c r="B255" s="10" t="s">
        <v>241</v>
      </c>
      <c r="C255" s="10" t="s">
        <v>285</v>
      </c>
      <c r="D255" s="10" t="str">
        <f>"202305271065"</f>
        <v>202305271065</v>
      </c>
      <c r="E255" s="15">
        <v>62.8</v>
      </c>
      <c r="F255" s="16">
        <v>43</v>
      </c>
      <c r="G255" s="17"/>
      <c r="H255" s="18"/>
      <c r="I255" s="24" t="s">
        <v>18</v>
      </c>
      <c r="J255" s="24" t="s">
        <v>18</v>
      </c>
      <c r="K255" s="10" t="s">
        <v>16</v>
      </c>
    </row>
    <row r="256" s="2" customFormat="1" ht="16" customHeight="1" spans="1:11">
      <c r="A256" s="10">
        <v>253</v>
      </c>
      <c r="B256" s="10" t="s">
        <v>241</v>
      </c>
      <c r="C256" s="10" t="s">
        <v>286</v>
      </c>
      <c r="D256" s="10" t="str">
        <f>"202305270732"</f>
        <v>202305270732</v>
      </c>
      <c r="E256" s="15">
        <v>62.5</v>
      </c>
      <c r="F256" s="16">
        <v>45</v>
      </c>
      <c r="G256" s="17"/>
      <c r="H256" s="18"/>
      <c r="I256" s="24" t="s">
        <v>18</v>
      </c>
      <c r="J256" s="24" t="s">
        <v>18</v>
      </c>
      <c r="K256" s="10" t="s">
        <v>16</v>
      </c>
    </row>
    <row r="257" s="2" customFormat="1" ht="16" customHeight="1" spans="1:11">
      <c r="A257" s="10">
        <v>254</v>
      </c>
      <c r="B257" s="10" t="s">
        <v>241</v>
      </c>
      <c r="C257" s="10" t="s">
        <v>287</v>
      </c>
      <c r="D257" s="10" t="str">
        <f>"202305271054"</f>
        <v>202305271054</v>
      </c>
      <c r="E257" s="15">
        <v>62.5</v>
      </c>
      <c r="F257" s="16">
        <v>45</v>
      </c>
      <c r="G257" s="17"/>
      <c r="H257" s="18"/>
      <c r="I257" s="24" t="s">
        <v>18</v>
      </c>
      <c r="J257" s="24" t="s">
        <v>18</v>
      </c>
      <c r="K257" s="10" t="s">
        <v>16</v>
      </c>
    </row>
    <row r="258" s="2" customFormat="1" ht="16" customHeight="1" spans="1:11">
      <c r="A258" s="10">
        <v>255</v>
      </c>
      <c r="B258" s="10" t="s">
        <v>241</v>
      </c>
      <c r="C258" s="10" t="s">
        <v>288</v>
      </c>
      <c r="D258" s="10" t="str">
        <f>"202305271229"</f>
        <v>202305271229</v>
      </c>
      <c r="E258" s="15">
        <v>62.4</v>
      </c>
      <c r="F258" s="16">
        <v>47</v>
      </c>
      <c r="G258" s="17"/>
      <c r="H258" s="18"/>
      <c r="I258" s="24" t="s">
        <v>18</v>
      </c>
      <c r="J258" s="24" t="s">
        <v>18</v>
      </c>
      <c r="K258" s="10" t="s">
        <v>16</v>
      </c>
    </row>
    <row r="259" s="2" customFormat="1" ht="16" customHeight="1" spans="1:11">
      <c r="A259" s="10">
        <v>256</v>
      </c>
      <c r="B259" s="10" t="s">
        <v>241</v>
      </c>
      <c r="C259" s="10" t="s">
        <v>289</v>
      </c>
      <c r="D259" s="10" t="str">
        <f>"202305271118"</f>
        <v>202305271118</v>
      </c>
      <c r="E259" s="15">
        <v>62.3</v>
      </c>
      <c r="F259" s="16">
        <v>48</v>
      </c>
      <c r="G259" s="17"/>
      <c r="H259" s="18"/>
      <c r="I259" s="24" t="s">
        <v>18</v>
      </c>
      <c r="J259" s="24" t="s">
        <v>18</v>
      </c>
      <c r="K259" s="10" t="s">
        <v>16</v>
      </c>
    </row>
    <row r="260" s="2" customFormat="1" ht="16" customHeight="1" spans="1:11">
      <c r="A260" s="10">
        <v>257</v>
      </c>
      <c r="B260" s="10" t="s">
        <v>241</v>
      </c>
      <c r="C260" s="10" t="s">
        <v>290</v>
      </c>
      <c r="D260" s="10" t="str">
        <f>"202305270544"</f>
        <v>202305270544</v>
      </c>
      <c r="E260" s="15">
        <v>62.2</v>
      </c>
      <c r="F260" s="16">
        <v>49</v>
      </c>
      <c r="G260" s="17"/>
      <c r="H260" s="18"/>
      <c r="I260" s="24" t="s">
        <v>18</v>
      </c>
      <c r="J260" s="24" t="s">
        <v>18</v>
      </c>
      <c r="K260" s="10" t="s">
        <v>16</v>
      </c>
    </row>
    <row r="261" s="2" customFormat="1" ht="16" customHeight="1" spans="1:11">
      <c r="A261" s="10">
        <v>258</v>
      </c>
      <c r="B261" s="10" t="s">
        <v>241</v>
      </c>
      <c r="C261" s="10" t="s">
        <v>291</v>
      </c>
      <c r="D261" s="10" t="str">
        <f>"202305271110"</f>
        <v>202305271110</v>
      </c>
      <c r="E261" s="15">
        <v>62.2</v>
      </c>
      <c r="F261" s="16">
        <v>49</v>
      </c>
      <c r="G261" s="17"/>
      <c r="H261" s="18"/>
      <c r="I261" s="24" t="s">
        <v>18</v>
      </c>
      <c r="J261" s="24" t="s">
        <v>18</v>
      </c>
      <c r="K261" s="10" t="s">
        <v>16</v>
      </c>
    </row>
    <row r="262" s="2" customFormat="1" ht="16" customHeight="1" spans="1:11">
      <c r="A262" s="10">
        <v>259</v>
      </c>
      <c r="B262" s="10" t="s">
        <v>241</v>
      </c>
      <c r="C262" s="10" t="s">
        <v>292</v>
      </c>
      <c r="D262" s="10" t="str">
        <f>"202305271103"</f>
        <v>202305271103</v>
      </c>
      <c r="E262" s="15">
        <v>62.1</v>
      </c>
      <c r="F262" s="16">
        <v>51</v>
      </c>
      <c r="G262" s="17"/>
      <c r="H262" s="18"/>
      <c r="I262" s="24" t="s">
        <v>18</v>
      </c>
      <c r="J262" s="24" t="s">
        <v>18</v>
      </c>
      <c r="K262" s="10" t="s">
        <v>16</v>
      </c>
    </row>
    <row r="263" s="2" customFormat="1" ht="16" customHeight="1" spans="1:11">
      <c r="A263" s="10">
        <v>260</v>
      </c>
      <c r="B263" s="10" t="s">
        <v>241</v>
      </c>
      <c r="C263" s="10" t="s">
        <v>293</v>
      </c>
      <c r="D263" s="10" t="str">
        <f>"202305270517"</f>
        <v>202305270517</v>
      </c>
      <c r="E263" s="15">
        <v>62</v>
      </c>
      <c r="F263" s="16">
        <v>52</v>
      </c>
      <c r="G263" s="17"/>
      <c r="H263" s="18"/>
      <c r="I263" s="24" t="s">
        <v>18</v>
      </c>
      <c r="J263" s="24" t="s">
        <v>18</v>
      </c>
      <c r="K263" s="10" t="s">
        <v>16</v>
      </c>
    </row>
    <row r="264" s="2" customFormat="1" ht="16" customHeight="1" spans="1:11">
      <c r="A264" s="10">
        <v>261</v>
      </c>
      <c r="B264" s="10" t="s">
        <v>241</v>
      </c>
      <c r="C264" s="10" t="s">
        <v>294</v>
      </c>
      <c r="D264" s="10" t="str">
        <f>"202305270534"</f>
        <v>202305270534</v>
      </c>
      <c r="E264" s="15">
        <v>62</v>
      </c>
      <c r="F264" s="16">
        <v>52</v>
      </c>
      <c r="G264" s="17"/>
      <c r="H264" s="18"/>
      <c r="I264" s="24" t="s">
        <v>18</v>
      </c>
      <c r="J264" s="24" t="s">
        <v>18</v>
      </c>
      <c r="K264" s="10" t="s">
        <v>16</v>
      </c>
    </row>
    <row r="265" s="2" customFormat="1" ht="16" customHeight="1" spans="1:11">
      <c r="A265" s="10">
        <v>262</v>
      </c>
      <c r="B265" s="10" t="s">
        <v>241</v>
      </c>
      <c r="C265" s="10" t="s">
        <v>295</v>
      </c>
      <c r="D265" s="10" t="str">
        <f>"202305271126"</f>
        <v>202305271126</v>
      </c>
      <c r="E265" s="15">
        <v>62</v>
      </c>
      <c r="F265" s="16">
        <v>52</v>
      </c>
      <c r="G265" s="17"/>
      <c r="H265" s="18"/>
      <c r="I265" s="24" t="s">
        <v>18</v>
      </c>
      <c r="J265" s="24" t="s">
        <v>18</v>
      </c>
      <c r="K265" s="10" t="s">
        <v>16</v>
      </c>
    </row>
    <row r="266" s="2" customFormat="1" ht="16" customHeight="1" spans="1:11">
      <c r="A266" s="10">
        <v>263</v>
      </c>
      <c r="B266" s="10" t="s">
        <v>241</v>
      </c>
      <c r="C266" s="10" t="s">
        <v>296</v>
      </c>
      <c r="D266" s="10" t="str">
        <f>"202305270558"</f>
        <v>202305270558</v>
      </c>
      <c r="E266" s="15">
        <v>61.8</v>
      </c>
      <c r="F266" s="16">
        <v>55</v>
      </c>
      <c r="G266" s="17"/>
      <c r="H266" s="18"/>
      <c r="I266" s="24" t="s">
        <v>18</v>
      </c>
      <c r="J266" s="24" t="s">
        <v>18</v>
      </c>
      <c r="K266" s="10" t="s">
        <v>16</v>
      </c>
    </row>
    <row r="267" s="2" customFormat="1" ht="16" customHeight="1" spans="1:11">
      <c r="A267" s="10">
        <v>264</v>
      </c>
      <c r="B267" s="10" t="s">
        <v>241</v>
      </c>
      <c r="C267" s="10" t="s">
        <v>297</v>
      </c>
      <c r="D267" s="10" t="str">
        <f>"202305270816"</f>
        <v>202305270816</v>
      </c>
      <c r="E267" s="15">
        <v>61.8</v>
      </c>
      <c r="F267" s="16">
        <v>55</v>
      </c>
      <c r="G267" s="17"/>
      <c r="H267" s="18"/>
      <c r="I267" s="24" t="s">
        <v>18</v>
      </c>
      <c r="J267" s="24" t="s">
        <v>18</v>
      </c>
      <c r="K267" s="10" t="s">
        <v>16</v>
      </c>
    </row>
    <row r="268" s="2" customFormat="1" ht="16" customHeight="1" spans="1:11">
      <c r="A268" s="10">
        <v>265</v>
      </c>
      <c r="B268" s="10" t="s">
        <v>241</v>
      </c>
      <c r="C268" s="10" t="s">
        <v>298</v>
      </c>
      <c r="D268" s="10" t="str">
        <f>"202305270922"</f>
        <v>202305270922</v>
      </c>
      <c r="E268" s="15">
        <v>61.8</v>
      </c>
      <c r="F268" s="16">
        <v>55</v>
      </c>
      <c r="G268" s="17"/>
      <c r="H268" s="18"/>
      <c r="I268" s="24" t="s">
        <v>18</v>
      </c>
      <c r="J268" s="24" t="s">
        <v>18</v>
      </c>
      <c r="K268" s="10" t="s">
        <v>16</v>
      </c>
    </row>
    <row r="269" s="2" customFormat="1" ht="16" customHeight="1" spans="1:11">
      <c r="A269" s="10">
        <v>266</v>
      </c>
      <c r="B269" s="10" t="s">
        <v>241</v>
      </c>
      <c r="C269" s="10" t="s">
        <v>299</v>
      </c>
      <c r="D269" s="10" t="str">
        <f>"202305270826"</f>
        <v>202305270826</v>
      </c>
      <c r="E269" s="15">
        <v>61.6</v>
      </c>
      <c r="F269" s="16">
        <v>58</v>
      </c>
      <c r="G269" s="17"/>
      <c r="H269" s="18"/>
      <c r="I269" s="24" t="s">
        <v>18</v>
      </c>
      <c r="J269" s="24" t="s">
        <v>18</v>
      </c>
      <c r="K269" s="10" t="s">
        <v>16</v>
      </c>
    </row>
    <row r="270" s="2" customFormat="1" ht="16" customHeight="1" spans="1:11">
      <c r="A270" s="10">
        <v>267</v>
      </c>
      <c r="B270" s="10" t="s">
        <v>241</v>
      </c>
      <c r="C270" s="10" t="s">
        <v>300</v>
      </c>
      <c r="D270" s="10" t="str">
        <f>"202305271062"</f>
        <v>202305271062</v>
      </c>
      <c r="E270" s="15">
        <v>61.6</v>
      </c>
      <c r="F270" s="16">
        <v>58</v>
      </c>
      <c r="G270" s="17"/>
      <c r="H270" s="18"/>
      <c r="I270" s="24" t="s">
        <v>18</v>
      </c>
      <c r="J270" s="24" t="s">
        <v>18</v>
      </c>
      <c r="K270" s="10" t="s">
        <v>16</v>
      </c>
    </row>
    <row r="271" s="2" customFormat="1" ht="16" customHeight="1" spans="1:11">
      <c r="A271" s="10">
        <v>268</v>
      </c>
      <c r="B271" s="10" t="s">
        <v>241</v>
      </c>
      <c r="C271" s="10" t="s">
        <v>301</v>
      </c>
      <c r="D271" s="10" t="str">
        <f>"202305270541"</f>
        <v>202305270541</v>
      </c>
      <c r="E271" s="15">
        <v>61.3</v>
      </c>
      <c r="F271" s="16">
        <v>60</v>
      </c>
      <c r="G271" s="17"/>
      <c r="H271" s="18"/>
      <c r="I271" s="24" t="s">
        <v>18</v>
      </c>
      <c r="J271" s="24" t="s">
        <v>18</v>
      </c>
      <c r="K271" s="10" t="s">
        <v>16</v>
      </c>
    </row>
    <row r="272" s="2" customFormat="1" ht="16" customHeight="1" spans="1:11">
      <c r="A272" s="10">
        <v>269</v>
      </c>
      <c r="B272" s="10" t="s">
        <v>241</v>
      </c>
      <c r="C272" s="10" t="s">
        <v>302</v>
      </c>
      <c r="D272" s="10" t="str">
        <f>"202305270522"</f>
        <v>202305270522</v>
      </c>
      <c r="E272" s="15">
        <v>61.2</v>
      </c>
      <c r="F272" s="16">
        <v>61</v>
      </c>
      <c r="G272" s="17"/>
      <c r="H272" s="18"/>
      <c r="I272" s="24" t="s">
        <v>18</v>
      </c>
      <c r="J272" s="24" t="s">
        <v>18</v>
      </c>
      <c r="K272" s="10" t="s">
        <v>16</v>
      </c>
    </row>
    <row r="273" s="2" customFormat="1" ht="16" customHeight="1" spans="1:11">
      <c r="A273" s="10">
        <v>270</v>
      </c>
      <c r="B273" s="10" t="s">
        <v>241</v>
      </c>
      <c r="C273" s="10" t="s">
        <v>303</v>
      </c>
      <c r="D273" s="10" t="str">
        <f>"202305270946"</f>
        <v>202305270946</v>
      </c>
      <c r="E273" s="15">
        <v>61.2</v>
      </c>
      <c r="F273" s="16">
        <v>61</v>
      </c>
      <c r="G273" s="17"/>
      <c r="H273" s="18"/>
      <c r="I273" s="24" t="s">
        <v>18</v>
      </c>
      <c r="J273" s="24" t="s">
        <v>18</v>
      </c>
      <c r="K273" s="10" t="s">
        <v>16</v>
      </c>
    </row>
    <row r="274" s="2" customFormat="1" ht="16" customHeight="1" spans="1:11">
      <c r="A274" s="10">
        <v>271</v>
      </c>
      <c r="B274" s="10" t="s">
        <v>241</v>
      </c>
      <c r="C274" s="10" t="s">
        <v>304</v>
      </c>
      <c r="D274" s="10" t="str">
        <f>"202305271018"</f>
        <v>202305271018</v>
      </c>
      <c r="E274" s="15">
        <v>61.1</v>
      </c>
      <c r="F274" s="16">
        <v>63</v>
      </c>
      <c r="G274" s="17"/>
      <c r="H274" s="18"/>
      <c r="I274" s="24" t="s">
        <v>18</v>
      </c>
      <c r="J274" s="24" t="s">
        <v>18</v>
      </c>
      <c r="K274" s="10" t="s">
        <v>16</v>
      </c>
    </row>
    <row r="275" s="2" customFormat="1" ht="16" customHeight="1" spans="1:11">
      <c r="A275" s="10">
        <v>272</v>
      </c>
      <c r="B275" s="10" t="s">
        <v>241</v>
      </c>
      <c r="C275" s="10" t="s">
        <v>305</v>
      </c>
      <c r="D275" s="10" t="str">
        <f>"202305271043"</f>
        <v>202305271043</v>
      </c>
      <c r="E275" s="15">
        <v>61</v>
      </c>
      <c r="F275" s="16">
        <v>64</v>
      </c>
      <c r="G275" s="17"/>
      <c r="H275" s="18"/>
      <c r="I275" s="24" t="s">
        <v>18</v>
      </c>
      <c r="J275" s="24" t="s">
        <v>18</v>
      </c>
      <c r="K275" s="10" t="s">
        <v>16</v>
      </c>
    </row>
    <row r="276" s="2" customFormat="1" ht="16" customHeight="1" spans="1:11">
      <c r="A276" s="10">
        <v>273</v>
      </c>
      <c r="B276" s="10" t="s">
        <v>241</v>
      </c>
      <c r="C276" s="10" t="s">
        <v>306</v>
      </c>
      <c r="D276" s="10" t="str">
        <f>"202305271232"</f>
        <v>202305271232</v>
      </c>
      <c r="E276" s="15">
        <v>61</v>
      </c>
      <c r="F276" s="16">
        <v>64</v>
      </c>
      <c r="G276" s="17"/>
      <c r="H276" s="18"/>
      <c r="I276" s="24" t="s">
        <v>18</v>
      </c>
      <c r="J276" s="24" t="s">
        <v>18</v>
      </c>
      <c r="K276" s="10" t="s">
        <v>16</v>
      </c>
    </row>
    <row r="277" s="2" customFormat="1" ht="16" customHeight="1" spans="1:11">
      <c r="A277" s="10">
        <v>274</v>
      </c>
      <c r="B277" s="10" t="s">
        <v>241</v>
      </c>
      <c r="C277" s="10" t="s">
        <v>307</v>
      </c>
      <c r="D277" s="10" t="str">
        <f>"202305271006"</f>
        <v>202305271006</v>
      </c>
      <c r="E277" s="15">
        <v>60.9</v>
      </c>
      <c r="F277" s="16">
        <v>66</v>
      </c>
      <c r="G277" s="17"/>
      <c r="H277" s="18"/>
      <c r="I277" s="24" t="s">
        <v>18</v>
      </c>
      <c r="J277" s="24" t="s">
        <v>18</v>
      </c>
      <c r="K277" s="10" t="s">
        <v>16</v>
      </c>
    </row>
    <row r="278" s="2" customFormat="1" ht="16" customHeight="1" spans="1:11">
      <c r="A278" s="10">
        <v>275</v>
      </c>
      <c r="B278" s="10" t="s">
        <v>241</v>
      </c>
      <c r="C278" s="10" t="s">
        <v>308</v>
      </c>
      <c r="D278" s="10" t="str">
        <f>"202305271150"</f>
        <v>202305271150</v>
      </c>
      <c r="E278" s="15">
        <v>60.9</v>
      </c>
      <c r="F278" s="16">
        <v>66</v>
      </c>
      <c r="G278" s="17"/>
      <c r="H278" s="18"/>
      <c r="I278" s="24" t="s">
        <v>18</v>
      </c>
      <c r="J278" s="24" t="s">
        <v>18</v>
      </c>
      <c r="K278" s="10" t="s">
        <v>16</v>
      </c>
    </row>
    <row r="279" s="2" customFormat="1" ht="16" customHeight="1" spans="1:11">
      <c r="A279" s="10">
        <v>276</v>
      </c>
      <c r="B279" s="10" t="s">
        <v>241</v>
      </c>
      <c r="C279" s="10" t="s">
        <v>309</v>
      </c>
      <c r="D279" s="10" t="str">
        <f>"202305270511"</f>
        <v>202305270511</v>
      </c>
      <c r="E279" s="15">
        <v>60.8</v>
      </c>
      <c r="F279" s="16">
        <v>68</v>
      </c>
      <c r="G279" s="17"/>
      <c r="H279" s="18"/>
      <c r="I279" s="24" t="s">
        <v>18</v>
      </c>
      <c r="J279" s="24" t="s">
        <v>18</v>
      </c>
      <c r="K279" s="10" t="s">
        <v>16</v>
      </c>
    </row>
    <row r="280" s="2" customFormat="1" ht="16" customHeight="1" spans="1:11">
      <c r="A280" s="10">
        <v>277</v>
      </c>
      <c r="B280" s="10" t="s">
        <v>241</v>
      </c>
      <c r="C280" s="10" t="s">
        <v>310</v>
      </c>
      <c r="D280" s="10" t="str">
        <f>"202305270659"</f>
        <v>202305270659</v>
      </c>
      <c r="E280" s="15">
        <v>60.8</v>
      </c>
      <c r="F280" s="16">
        <v>68</v>
      </c>
      <c r="G280" s="17"/>
      <c r="H280" s="18"/>
      <c r="I280" s="24" t="s">
        <v>18</v>
      </c>
      <c r="J280" s="24" t="s">
        <v>18</v>
      </c>
      <c r="K280" s="10" t="s">
        <v>16</v>
      </c>
    </row>
    <row r="281" s="2" customFormat="1" ht="16" customHeight="1" spans="1:11">
      <c r="A281" s="10">
        <v>278</v>
      </c>
      <c r="B281" s="10" t="s">
        <v>241</v>
      </c>
      <c r="C281" s="10" t="s">
        <v>311</v>
      </c>
      <c r="D281" s="10" t="str">
        <f>"202305270704"</f>
        <v>202305270704</v>
      </c>
      <c r="E281" s="15">
        <v>60.8</v>
      </c>
      <c r="F281" s="16">
        <v>68</v>
      </c>
      <c r="G281" s="17"/>
      <c r="H281" s="18"/>
      <c r="I281" s="24" t="s">
        <v>18</v>
      </c>
      <c r="J281" s="24" t="s">
        <v>18</v>
      </c>
      <c r="K281" s="10" t="s">
        <v>16</v>
      </c>
    </row>
    <row r="282" s="2" customFormat="1" ht="16" customHeight="1" spans="1:11">
      <c r="A282" s="10">
        <v>279</v>
      </c>
      <c r="B282" s="10" t="s">
        <v>241</v>
      </c>
      <c r="C282" s="10" t="s">
        <v>312</v>
      </c>
      <c r="D282" s="10" t="str">
        <f>"202305270516"</f>
        <v>202305270516</v>
      </c>
      <c r="E282" s="15">
        <v>60.7</v>
      </c>
      <c r="F282" s="16">
        <v>71</v>
      </c>
      <c r="G282" s="17"/>
      <c r="H282" s="18"/>
      <c r="I282" s="24" t="s">
        <v>18</v>
      </c>
      <c r="J282" s="24" t="s">
        <v>18</v>
      </c>
      <c r="K282" s="10" t="s">
        <v>16</v>
      </c>
    </row>
    <row r="283" s="2" customFormat="1" ht="16" customHeight="1" spans="1:11">
      <c r="A283" s="10">
        <v>280</v>
      </c>
      <c r="B283" s="10" t="s">
        <v>241</v>
      </c>
      <c r="C283" s="10" t="s">
        <v>313</v>
      </c>
      <c r="D283" s="10" t="str">
        <f>"202305270537"</f>
        <v>202305270537</v>
      </c>
      <c r="E283" s="15">
        <v>60.7</v>
      </c>
      <c r="F283" s="16">
        <v>71</v>
      </c>
      <c r="G283" s="17"/>
      <c r="H283" s="18"/>
      <c r="I283" s="24" t="s">
        <v>18</v>
      </c>
      <c r="J283" s="24" t="s">
        <v>18</v>
      </c>
      <c r="K283" s="10" t="s">
        <v>16</v>
      </c>
    </row>
    <row r="284" s="2" customFormat="1" ht="16" customHeight="1" spans="1:11">
      <c r="A284" s="10">
        <v>281</v>
      </c>
      <c r="B284" s="10" t="s">
        <v>241</v>
      </c>
      <c r="C284" s="10" t="s">
        <v>314</v>
      </c>
      <c r="D284" s="10" t="str">
        <f>"202305270542"</f>
        <v>202305270542</v>
      </c>
      <c r="E284" s="15">
        <v>60.7</v>
      </c>
      <c r="F284" s="16">
        <v>71</v>
      </c>
      <c r="G284" s="17"/>
      <c r="H284" s="18"/>
      <c r="I284" s="24" t="s">
        <v>18</v>
      </c>
      <c r="J284" s="24" t="s">
        <v>18</v>
      </c>
      <c r="K284" s="10" t="s">
        <v>16</v>
      </c>
    </row>
    <row r="285" s="2" customFormat="1" ht="16" customHeight="1" spans="1:11">
      <c r="A285" s="10">
        <v>282</v>
      </c>
      <c r="B285" s="10" t="s">
        <v>241</v>
      </c>
      <c r="C285" s="10" t="s">
        <v>315</v>
      </c>
      <c r="D285" s="10" t="str">
        <f>"202305270834"</f>
        <v>202305270834</v>
      </c>
      <c r="E285" s="15">
        <v>60.7</v>
      </c>
      <c r="F285" s="16">
        <v>71</v>
      </c>
      <c r="G285" s="17"/>
      <c r="H285" s="18"/>
      <c r="I285" s="24" t="s">
        <v>18</v>
      </c>
      <c r="J285" s="24" t="s">
        <v>18</v>
      </c>
      <c r="K285" s="10" t="s">
        <v>16</v>
      </c>
    </row>
    <row r="286" s="2" customFormat="1" ht="16" customHeight="1" spans="1:11">
      <c r="A286" s="10">
        <v>283</v>
      </c>
      <c r="B286" s="10" t="s">
        <v>241</v>
      </c>
      <c r="C286" s="10" t="s">
        <v>316</v>
      </c>
      <c r="D286" s="10" t="str">
        <f>"202305271013"</f>
        <v>202305271013</v>
      </c>
      <c r="E286" s="15">
        <v>60.6</v>
      </c>
      <c r="F286" s="16">
        <v>75</v>
      </c>
      <c r="G286" s="17"/>
      <c r="H286" s="18"/>
      <c r="I286" s="24" t="s">
        <v>18</v>
      </c>
      <c r="J286" s="24" t="s">
        <v>18</v>
      </c>
      <c r="K286" s="10" t="s">
        <v>16</v>
      </c>
    </row>
    <row r="287" s="2" customFormat="1" ht="16" customHeight="1" spans="1:11">
      <c r="A287" s="10">
        <v>284</v>
      </c>
      <c r="B287" s="10" t="s">
        <v>241</v>
      </c>
      <c r="C287" s="10" t="s">
        <v>317</v>
      </c>
      <c r="D287" s="10" t="str">
        <f>"202305270565"</f>
        <v>202305270565</v>
      </c>
      <c r="E287" s="15">
        <v>60.4</v>
      </c>
      <c r="F287" s="16">
        <v>76</v>
      </c>
      <c r="G287" s="17"/>
      <c r="H287" s="18"/>
      <c r="I287" s="24" t="s">
        <v>18</v>
      </c>
      <c r="J287" s="24" t="s">
        <v>18</v>
      </c>
      <c r="K287" s="10" t="s">
        <v>16</v>
      </c>
    </row>
    <row r="288" s="2" customFormat="1" ht="16" customHeight="1" spans="1:11">
      <c r="A288" s="10">
        <v>285</v>
      </c>
      <c r="B288" s="10" t="s">
        <v>241</v>
      </c>
      <c r="C288" s="10" t="s">
        <v>318</v>
      </c>
      <c r="D288" s="10" t="str">
        <f>"202305270539"</f>
        <v>202305270539</v>
      </c>
      <c r="E288" s="15">
        <v>60.3</v>
      </c>
      <c r="F288" s="16">
        <v>77</v>
      </c>
      <c r="G288" s="17"/>
      <c r="H288" s="18"/>
      <c r="I288" s="24" t="s">
        <v>18</v>
      </c>
      <c r="J288" s="24" t="s">
        <v>18</v>
      </c>
      <c r="K288" s="10" t="s">
        <v>16</v>
      </c>
    </row>
    <row r="289" s="2" customFormat="1" ht="16" customHeight="1" spans="1:11">
      <c r="A289" s="10">
        <v>286</v>
      </c>
      <c r="B289" s="10" t="s">
        <v>241</v>
      </c>
      <c r="C289" s="10" t="s">
        <v>319</v>
      </c>
      <c r="D289" s="10" t="str">
        <f>"202305270716"</f>
        <v>202305270716</v>
      </c>
      <c r="E289" s="15">
        <v>60.3</v>
      </c>
      <c r="F289" s="16">
        <v>77</v>
      </c>
      <c r="G289" s="17"/>
      <c r="H289" s="18"/>
      <c r="I289" s="24" t="s">
        <v>18</v>
      </c>
      <c r="J289" s="24" t="s">
        <v>18</v>
      </c>
      <c r="K289" s="10" t="s">
        <v>16</v>
      </c>
    </row>
    <row r="290" s="2" customFormat="1" ht="16" customHeight="1" spans="1:11">
      <c r="A290" s="10">
        <v>287</v>
      </c>
      <c r="B290" s="10" t="s">
        <v>241</v>
      </c>
      <c r="C290" s="10" t="s">
        <v>320</v>
      </c>
      <c r="D290" s="10" t="str">
        <f>"202305270842"</f>
        <v>202305270842</v>
      </c>
      <c r="E290" s="15">
        <v>60.3</v>
      </c>
      <c r="F290" s="16">
        <v>77</v>
      </c>
      <c r="G290" s="17"/>
      <c r="H290" s="18"/>
      <c r="I290" s="24" t="s">
        <v>18</v>
      </c>
      <c r="J290" s="24" t="s">
        <v>18</v>
      </c>
      <c r="K290" s="10" t="s">
        <v>16</v>
      </c>
    </row>
    <row r="291" s="2" customFormat="1" ht="16" customHeight="1" spans="1:11">
      <c r="A291" s="10">
        <v>288</v>
      </c>
      <c r="B291" s="10" t="s">
        <v>241</v>
      </c>
      <c r="C291" s="10" t="s">
        <v>321</v>
      </c>
      <c r="D291" s="10" t="str">
        <f>"202305271031"</f>
        <v>202305271031</v>
      </c>
      <c r="E291" s="15">
        <v>60.3</v>
      </c>
      <c r="F291" s="16">
        <v>77</v>
      </c>
      <c r="G291" s="17"/>
      <c r="H291" s="18"/>
      <c r="I291" s="24" t="s">
        <v>18</v>
      </c>
      <c r="J291" s="24" t="s">
        <v>18</v>
      </c>
      <c r="K291" s="10" t="s">
        <v>16</v>
      </c>
    </row>
    <row r="292" s="2" customFormat="1" ht="16" customHeight="1" spans="1:11">
      <c r="A292" s="10">
        <v>289</v>
      </c>
      <c r="B292" s="10" t="s">
        <v>241</v>
      </c>
      <c r="C292" s="10" t="s">
        <v>322</v>
      </c>
      <c r="D292" s="10" t="str">
        <f>"202305271135"</f>
        <v>202305271135</v>
      </c>
      <c r="E292" s="15">
        <v>60.3</v>
      </c>
      <c r="F292" s="16">
        <v>77</v>
      </c>
      <c r="G292" s="17"/>
      <c r="H292" s="18"/>
      <c r="I292" s="24" t="s">
        <v>18</v>
      </c>
      <c r="J292" s="24" t="s">
        <v>18</v>
      </c>
      <c r="K292" s="10" t="s">
        <v>16</v>
      </c>
    </row>
    <row r="293" s="2" customFormat="1" ht="16" customHeight="1" spans="1:11">
      <c r="A293" s="10">
        <v>290</v>
      </c>
      <c r="B293" s="10" t="s">
        <v>241</v>
      </c>
      <c r="C293" s="10" t="s">
        <v>323</v>
      </c>
      <c r="D293" s="10" t="str">
        <f>"202305270602"</f>
        <v>202305270602</v>
      </c>
      <c r="E293" s="15">
        <v>60.2</v>
      </c>
      <c r="F293" s="16">
        <v>82</v>
      </c>
      <c r="G293" s="17"/>
      <c r="H293" s="18"/>
      <c r="I293" s="24" t="s">
        <v>18</v>
      </c>
      <c r="J293" s="24" t="s">
        <v>18</v>
      </c>
      <c r="K293" s="10" t="s">
        <v>16</v>
      </c>
    </row>
    <row r="294" s="2" customFormat="1" ht="16" customHeight="1" spans="1:11">
      <c r="A294" s="10">
        <v>291</v>
      </c>
      <c r="B294" s="10" t="s">
        <v>241</v>
      </c>
      <c r="C294" s="10" t="s">
        <v>324</v>
      </c>
      <c r="D294" s="10" t="str">
        <f>"202305270912"</f>
        <v>202305270912</v>
      </c>
      <c r="E294" s="15">
        <v>60</v>
      </c>
      <c r="F294" s="16">
        <v>83</v>
      </c>
      <c r="G294" s="17"/>
      <c r="H294" s="18"/>
      <c r="I294" s="24" t="s">
        <v>18</v>
      </c>
      <c r="J294" s="24" t="s">
        <v>18</v>
      </c>
      <c r="K294" s="10" t="s">
        <v>16</v>
      </c>
    </row>
    <row r="295" s="2" customFormat="1" ht="16" customHeight="1" spans="1:11">
      <c r="A295" s="10">
        <v>292</v>
      </c>
      <c r="B295" s="10" t="s">
        <v>241</v>
      </c>
      <c r="C295" s="10" t="s">
        <v>325</v>
      </c>
      <c r="D295" s="10" t="str">
        <f>"202305270963"</f>
        <v>202305270963</v>
      </c>
      <c r="E295" s="15">
        <v>60</v>
      </c>
      <c r="F295" s="16">
        <v>83</v>
      </c>
      <c r="G295" s="17"/>
      <c r="H295" s="18"/>
      <c r="I295" s="24" t="s">
        <v>18</v>
      </c>
      <c r="J295" s="24" t="s">
        <v>18</v>
      </c>
      <c r="K295" s="10" t="s">
        <v>16</v>
      </c>
    </row>
    <row r="296" s="2" customFormat="1" ht="16" customHeight="1" spans="1:11">
      <c r="A296" s="10">
        <v>293</v>
      </c>
      <c r="B296" s="10" t="s">
        <v>241</v>
      </c>
      <c r="C296" s="10" t="s">
        <v>326</v>
      </c>
      <c r="D296" s="10" t="str">
        <f>"202305270616"</f>
        <v>202305270616</v>
      </c>
      <c r="E296" s="15">
        <v>59.9</v>
      </c>
      <c r="F296" s="16">
        <v>85</v>
      </c>
      <c r="G296" s="17"/>
      <c r="H296" s="18"/>
      <c r="I296" s="24" t="s">
        <v>18</v>
      </c>
      <c r="J296" s="24" t="s">
        <v>18</v>
      </c>
      <c r="K296" s="10" t="s">
        <v>16</v>
      </c>
    </row>
    <row r="297" s="2" customFormat="1" ht="16" customHeight="1" spans="1:11">
      <c r="A297" s="10">
        <v>294</v>
      </c>
      <c r="B297" s="10" t="s">
        <v>241</v>
      </c>
      <c r="C297" s="10" t="s">
        <v>327</v>
      </c>
      <c r="D297" s="10" t="str">
        <f>"202305270621"</f>
        <v>202305270621</v>
      </c>
      <c r="E297" s="15">
        <v>59.7</v>
      </c>
      <c r="F297" s="16">
        <v>86</v>
      </c>
      <c r="G297" s="17"/>
      <c r="H297" s="18"/>
      <c r="I297" s="24" t="s">
        <v>18</v>
      </c>
      <c r="J297" s="24" t="s">
        <v>18</v>
      </c>
      <c r="K297" s="10" t="s">
        <v>16</v>
      </c>
    </row>
    <row r="298" s="2" customFormat="1" ht="16" customHeight="1" spans="1:11">
      <c r="A298" s="10">
        <v>295</v>
      </c>
      <c r="B298" s="10" t="s">
        <v>241</v>
      </c>
      <c r="C298" s="10" t="s">
        <v>328</v>
      </c>
      <c r="D298" s="10" t="str">
        <f>"202305270726"</f>
        <v>202305270726</v>
      </c>
      <c r="E298" s="15">
        <v>59.7</v>
      </c>
      <c r="F298" s="16">
        <v>86</v>
      </c>
      <c r="G298" s="17"/>
      <c r="H298" s="18"/>
      <c r="I298" s="24" t="s">
        <v>18</v>
      </c>
      <c r="J298" s="24" t="s">
        <v>18</v>
      </c>
      <c r="K298" s="10" t="s">
        <v>16</v>
      </c>
    </row>
    <row r="299" s="2" customFormat="1" ht="16" customHeight="1" spans="1:11">
      <c r="A299" s="10">
        <v>296</v>
      </c>
      <c r="B299" s="10" t="s">
        <v>241</v>
      </c>
      <c r="C299" s="10" t="s">
        <v>329</v>
      </c>
      <c r="D299" s="10" t="str">
        <f>"202305270619"</f>
        <v>202305270619</v>
      </c>
      <c r="E299" s="15">
        <v>59.6</v>
      </c>
      <c r="F299" s="16">
        <v>88</v>
      </c>
      <c r="G299" s="17"/>
      <c r="H299" s="18"/>
      <c r="I299" s="24" t="s">
        <v>18</v>
      </c>
      <c r="J299" s="24" t="s">
        <v>18</v>
      </c>
      <c r="K299" s="10" t="s">
        <v>16</v>
      </c>
    </row>
    <row r="300" s="2" customFormat="1" ht="16" customHeight="1" spans="1:11">
      <c r="A300" s="10">
        <v>297</v>
      </c>
      <c r="B300" s="10" t="s">
        <v>241</v>
      </c>
      <c r="C300" s="10" t="s">
        <v>330</v>
      </c>
      <c r="D300" s="10" t="str">
        <f>"202305271209"</f>
        <v>202305271209</v>
      </c>
      <c r="E300" s="15">
        <v>59.6</v>
      </c>
      <c r="F300" s="16">
        <v>88</v>
      </c>
      <c r="G300" s="17"/>
      <c r="H300" s="18"/>
      <c r="I300" s="24" t="s">
        <v>18</v>
      </c>
      <c r="J300" s="24" t="s">
        <v>18</v>
      </c>
      <c r="K300" s="10" t="s">
        <v>16</v>
      </c>
    </row>
    <row r="301" s="2" customFormat="1" ht="16" customHeight="1" spans="1:11">
      <c r="A301" s="10">
        <v>298</v>
      </c>
      <c r="B301" s="10" t="s">
        <v>241</v>
      </c>
      <c r="C301" s="10" t="s">
        <v>331</v>
      </c>
      <c r="D301" s="10" t="str">
        <f>"202305271119"</f>
        <v>202305271119</v>
      </c>
      <c r="E301" s="15">
        <v>59.4</v>
      </c>
      <c r="F301" s="16">
        <v>90</v>
      </c>
      <c r="G301" s="17"/>
      <c r="H301" s="18"/>
      <c r="I301" s="24" t="s">
        <v>18</v>
      </c>
      <c r="J301" s="24" t="s">
        <v>18</v>
      </c>
      <c r="K301" s="10" t="s">
        <v>16</v>
      </c>
    </row>
    <row r="302" s="2" customFormat="1" ht="16" customHeight="1" spans="1:11">
      <c r="A302" s="10">
        <v>299</v>
      </c>
      <c r="B302" s="10" t="s">
        <v>241</v>
      </c>
      <c r="C302" s="10" t="s">
        <v>332</v>
      </c>
      <c r="D302" s="10" t="str">
        <f>"202305270512"</f>
        <v>202305270512</v>
      </c>
      <c r="E302" s="15">
        <v>59.2</v>
      </c>
      <c r="F302" s="16">
        <v>91</v>
      </c>
      <c r="G302" s="17"/>
      <c r="H302" s="18"/>
      <c r="I302" s="24" t="s">
        <v>18</v>
      </c>
      <c r="J302" s="24" t="s">
        <v>18</v>
      </c>
      <c r="K302" s="10" t="s">
        <v>16</v>
      </c>
    </row>
    <row r="303" s="2" customFormat="1" ht="16" customHeight="1" spans="1:11">
      <c r="A303" s="10">
        <v>300</v>
      </c>
      <c r="B303" s="10" t="s">
        <v>241</v>
      </c>
      <c r="C303" s="10" t="s">
        <v>333</v>
      </c>
      <c r="D303" s="10" t="str">
        <f>"202305270807"</f>
        <v>202305270807</v>
      </c>
      <c r="E303" s="15">
        <v>59.2</v>
      </c>
      <c r="F303" s="16">
        <v>91</v>
      </c>
      <c r="G303" s="17"/>
      <c r="H303" s="18"/>
      <c r="I303" s="24" t="s">
        <v>18</v>
      </c>
      <c r="J303" s="24" t="s">
        <v>18</v>
      </c>
      <c r="K303" s="10" t="s">
        <v>16</v>
      </c>
    </row>
    <row r="304" s="2" customFormat="1" ht="16" customHeight="1" spans="1:11">
      <c r="A304" s="10">
        <v>301</v>
      </c>
      <c r="B304" s="10" t="s">
        <v>241</v>
      </c>
      <c r="C304" s="10" t="s">
        <v>334</v>
      </c>
      <c r="D304" s="10" t="str">
        <f>"202305270835"</f>
        <v>202305270835</v>
      </c>
      <c r="E304" s="15">
        <v>59.2</v>
      </c>
      <c r="F304" s="16">
        <v>91</v>
      </c>
      <c r="G304" s="17"/>
      <c r="H304" s="18"/>
      <c r="I304" s="24" t="s">
        <v>18</v>
      </c>
      <c r="J304" s="24" t="s">
        <v>18</v>
      </c>
      <c r="K304" s="10" t="s">
        <v>16</v>
      </c>
    </row>
    <row r="305" s="2" customFormat="1" ht="16" customHeight="1" spans="1:11">
      <c r="A305" s="10">
        <v>302</v>
      </c>
      <c r="B305" s="10" t="s">
        <v>241</v>
      </c>
      <c r="C305" s="10" t="s">
        <v>335</v>
      </c>
      <c r="D305" s="10" t="str">
        <f>"202305271145"</f>
        <v>202305271145</v>
      </c>
      <c r="E305" s="15">
        <v>59.2</v>
      </c>
      <c r="F305" s="16">
        <v>91</v>
      </c>
      <c r="G305" s="17"/>
      <c r="H305" s="18"/>
      <c r="I305" s="24" t="s">
        <v>18</v>
      </c>
      <c r="J305" s="24" t="s">
        <v>18</v>
      </c>
      <c r="K305" s="10" t="s">
        <v>16</v>
      </c>
    </row>
    <row r="306" s="2" customFormat="1" ht="16" customHeight="1" spans="1:11">
      <c r="A306" s="10">
        <v>303</v>
      </c>
      <c r="B306" s="10" t="s">
        <v>241</v>
      </c>
      <c r="C306" s="10" t="s">
        <v>336</v>
      </c>
      <c r="D306" s="10" t="str">
        <f>"202305270530"</f>
        <v>202305270530</v>
      </c>
      <c r="E306" s="15">
        <v>59.1</v>
      </c>
      <c r="F306" s="16">
        <v>95</v>
      </c>
      <c r="G306" s="17"/>
      <c r="H306" s="18"/>
      <c r="I306" s="24" t="s">
        <v>18</v>
      </c>
      <c r="J306" s="24" t="s">
        <v>18</v>
      </c>
      <c r="K306" s="10" t="s">
        <v>16</v>
      </c>
    </row>
    <row r="307" s="2" customFormat="1" ht="16" customHeight="1" spans="1:11">
      <c r="A307" s="10">
        <v>304</v>
      </c>
      <c r="B307" s="10" t="s">
        <v>241</v>
      </c>
      <c r="C307" s="10" t="s">
        <v>337</v>
      </c>
      <c r="D307" s="10" t="str">
        <f>"202305271016"</f>
        <v>202305271016</v>
      </c>
      <c r="E307" s="15">
        <v>58.6</v>
      </c>
      <c r="F307" s="16">
        <v>96</v>
      </c>
      <c r="G307" s="17"/>
      <c r="H307" s="18"/>
      <c r="I307" s="24" t="s">
        <v>18</v>
      </c>
      <c r="J307" s="24" t="s">
        <v>18</v>
      </c>
      <c r="K307" s="10" t="s">
        <v>16</v>
      </c>
    </row>
    <row r="308" s="2" customFormat="1" ht="16" customHeight="1" spans="1:11">
      <c r="A308" s="10">
        <v>305</v>
      </c>
      <c r="B308" s="10" t="s">
        <v>241</v>
      </c>
      <c r="C308" s="10" t="s">
        <v>338</v>
      </c>
      <c r="D308" s="10" t="str">
        <f>"202305271025"</f>
        <v>202305271025</v>
      </c>
      <c r="E308" s="15">
        <v>58.6</v>
      </c>
      <c r="F308" s="16">
        <v>96</v>
      </c>
      <c r="G308" s="17"/>
      <c r="H308" s="18"/>
      <c r="I308" s="24" t="s">
        <v>18</v>
      </c>
      <c r="J308" s="24" t="s">
        <v>18</v>
      </c>
      <c r="K308" s="10" t="s">
        <v>16</v>
      </c>
    </row>
    <row r="309" s="2" customFormat="1" ht="16" customHeight="1" spans="1:11">
      <c r="A309" s="10">
        <v>306</v>
      </c>
      <c r="B309" s="10" t="s">
        <v>241</v>
      </c>
      <c r="C309" s="10" t="s">
        <v>339</v>
      </c>
      <c r="D309" s="10" t="str">
        <f>"202305271104"</f>
        <v>202305271104</v>
      </c>
      <c r="E309" s="15">
        <v>58.6</v>
      </c>
      <c r="F309" s="16">
        <v>96</v>
      </c>
      <c r="G309" s="17"/>
      <c r="H309" s="18"/>
      <c r="I309" s="24" t="s">
        <v>18</v>
      </c>
      <c r="J309" s="24" t="s">
        <v>18</v>
      </c>
      <c r="K309" s="10" t="s">
        <v>16</v>
      </c>
    </row>
    <row r="310" s="2" customFormat="1" ht="16" customHeight="1" spans="1:11">
      <c r="A310" s="10">
        <v>307</v>
      </c>
      <c r="B310" s="10" t="s">
        <v>241</v>
      </c>
      <c r="C310" s="10" t="s">
        <v>340</v>
      </c>
      <c r="D310" s="10" t="str">
        <f>"202305271216"</f>
        <v>202305271216</v>
      </c>
      <c r="E310" s="15">
        <v>58.6</v>
      </c>
      <c r="F310" s="16">
        <v>96</v>
      </c>
      <c r="G310" s="17"/>
      <c r="H310" s="18"/>
      <c r="I310" s="24" t="s">
        <v>18</v>
      </c>
      <c r="J310" s="24" t="s">
        <v>18</v>
      </c>
      <c r="K310" s="10" t="s">
        <v>16</v>
      </c>
    </row>
    <row r="311" s="2" customFormat="1" ht="16" customHeight="1" spans="1:11">
      <c r="A311" s="10">
        <v>308</v>
      </c>
      <c r="B311" s="10" t="s">
        <v>241</v>
      </c>
      <c r="C311" s="10" t="s">
        <v>341</v>
      </c>
      <c r="D311" s="10" t="str">
        <f>"202305270507"</f>
        <v>202305270507</v>
      </c>
      <c r="E311" s="15">
        <v>58.5</v>
      </c>
      <c r="F311" s="16">
        <v>100</v>
      </c>
      <c r="G311" s="17"/>
      <c r="H311" s="18"/>
      <c r="I311" s="24" t="s">
        <v>18</v>
      </c>
      <c r="J311" s="24" t="s">
        <v>18</v>
      </c>
      <c r="K311" s="10" t="s">
        <v>16</v>
      </c>
    </row>
    <row r="312" s="2" customFormat="1" ht="16" customHeight="1" spans="1:11">
      <c r="A312" s="10">
        <v>309</v>
      </c>
      <c r="B312" s="10" t="s">
        <v>241</v>
      </c>
      <c r="C312" s="10" t="s">
        <v>342</v>
      </c>
      <c r="D312" s="10" t="str">
        <f>"202305270806"</f>
        <v>202305270806</v>
      </c>
      <c r="E312" s="15">
        <v>58.5</v>
      </c>
      <c r="F312" s="16">
        <v>100</v>
      </c>
      <c r="G312" s="17"/>
      <c r="H312" s="18"/>
      <c r="I312" s="24" t="s">
        <v>18</v>
      </c>
      <c r="J312" s="24" t="s">
        <v>18</v>
      </c>
      <c r="K312" s="10" t="s">
        <v>16</v>
      </c>
    </row>
    <row r="313" s="2" customFormat="1" ht="16" customHeight="1" spans="1:11">
      <c r="A313" s="10">
        <v>310</v>
      </c>
      <c r="B313" s="10" t="s">
        <v>241</v>
      </c>
      <c r="C313" s="10" t="s">
        <v>343</v>
      </c>
      <c r="D313" s="10" t="str">
        <f>"202305271228"</f>
        <v>202305271228</v>
      </c>
      <c r="E313" s="15">
        <v>58.5</v>
      </c>
      <c r="F313" s="16">
        <v>100</v>
      </c>
      <c r="G313" s="17"/>
      <c r="H313" s="18"/>
      <c r="I313" s="24" t="s">
        <v>18</v>
      </c>
      <c r="J313" s="24" t="s">
        <v>18</v>
      </c>
      <c r="K313" s="10" t="s">
        <v>16</v>
      </c>
    </row>
    <row r="314" s="2" customFormat="1" ht="16" customHeight="1" spans="1:11">
      <c r="A314" s="10">
        <v>311</v>
      </c>
      <c r="B314" s="10" t="s">
        <v>241</v>
      </c>
      <c r="C314" s="10" t="s">
        <v>344</v>
      </c>
      <c r="D314" s="10" t="str">
        <f>"202305271255"</f>
        <v>202305271255</v>
      </c>
      <c r="E314" s="15">
        <v>58.5</v>
      </c>
      <c r="F314" s="16">
        <v>100</v>
      </c>
      <c r="G314" s="17"/>
      <c r="H314" s="18"/>
      <c r="I314" s="24" t="s">
        <v>18</v>
      </c>
      <c r="J314" s="24" t="s">
        <v>18</v>
      </c>
      <c r="K314" s="10" t="s">
        <v>16</v>
      </c>
    </row>
    <row r="315" s="2" customFormat="1" ht="16" customHeight="1" spans="1:11">
      <c r="A315" s="10">
        <v>312</v>
      </c>
      <c r="B315" s="10" t="s">
        <v>241</v>
      </c>
      <c r="C315" s="10" t="s">
        <v>345</v>
      </c>
      <c r="D315" s="10" t="str">
        <f>"202305271008"</f>
        <v>202305271008</v>
      </c>
      <c r="E315" s="15">
        <v>58.4</v>
      </c>
      <c r="F315" s="16">
        <v>104</v>
      </c>
      <c r="G315" s="17"/>
      <c r="H315" s="18"/>
      <c r="I315" s="24" t="s">
        <v>18</v>
      </c>
      <c r="J315" s="24" t="s">
        <v>18</v>
      </c>
      <c r="K315" s="10" t="s">
        <v>16</v>
      </c>
    </row>
    <row r="316" s="2" customFormat="1" ht="16" customHeight="1" spans="1:11">
      <c r="A316" s="10">
        <v>313</v>
      </c>
      <c r="B316" s="10" t="s">
        <v>241</v>
      </c>
      <c r="C316" s="10" t="s">
        <v>346</v>
      </c>
      <c r="D316" s="10" t="str">
        <f>"202305270906"</f>
        <v>202305270906</v>
      </c>
      <c r="E316" s="15">
        <v>58.3</v>
      </c>
      <c r="F316" s="16">
        <v>105</v>
      </c>
      <c r="G316" s="17"/>
      <c r="H316" s="18"/>
      <c r="I316" s="24" t="s">
        <v>18</v>
      </c>
      <c r="J316" s="24" t="s">
        <v>18</v>
      </c>
      <c r="K316" s="10" t="s">
        <v>16</v>
      </c>
    </row>
    <row r="317" s="2" customFormat="1" ht="16" customHeight="1" spans="1:11">
      <c r="A317" s="10">
        <v>314</v>
      </c>
      <c r="B317" s="10" t="s">
        <v>241</v>
      </c>
      <c r="C317" s="10" t="s">
        <v>347</v>
      </c>
      <c r="D317" s="10" t="str">
        <f>"202305271001"</f>
        <v>202305271001</v>
      </c>
      <c r="E317" s="15">
        <v>58.3</v>
      </c>
      <c r="F317" s="16">
        <v>105</v>
      </c>
      <c r="G317" s="17"/>
      <c r="H317" s="18"/>
      <c r="I317" s="24" t="s">
        <v>18</v>
      </c>
      <c r="J317" s="24" t="s">
        <v>18</v>
      </c>
      <c r="K317" s="10" t="s">
        <v>16</v>
      </c>
    </row>
    <row r="318" s="2" customFormat="1" ht="16" customHeight="1" spans="1:11">
      <c r="A318" s="10">
        <v>315</v>
      </c>
      <c r="B318" s="10" t="s">
        <v>241</v>
      </c>
      <c r="C318" s="10" t="s">
        <v>348</v>
      </c>
      <c r="D318" s="10" t="str">
        <f>"202305271010"</f>
        <v>202305271010</v>
      </c>
      <c r="E318" s="15">
        <v>58.3</v>
      </c>
      <c r="F318" s="16">
        <v>105</v>
      </c>
      <c r="G318" s="17"/>
      <c r="H318" s="18"/>
      <c r="I318" s="24" t="s">
        <v>18</v>
      </c>
      <c r="J318" s="24" t="s">
        <v>18</v>
      </c>
      <c r="K318" s="10" t="s">
        <v>16</v>
      </c>
    </row>
    <row r="319" s="2" customFormat="1" ht="16" customHeight="1" spans="1:11">
      <c r="A319" s="10">
        <v>316</v>
      </c>
      <c r="B319" s="10" t="s">
        <v>241</v>
      </c>
      <c r="C319" s="10" t="s">
        <v>349</v>
      </c>
      <c r="D319" s="10" t="str">
        <f>"202305270919"</f>
        <v>202305270919</v>
      </c>
      <c r="E319" s="15">
        <v>58.1</v>
      </c>
      <c r="F319" s="16">
        <v>108</v>
      </c>
      <c r="G319" s="17"/>
      <c r="H319" s="18"/>
      <c r="I319" s="24" t="s">
        <v>18</v>
      </c>
      <c r="J319" s="24" t="s">
        <v>18</v>
      </c>
      <c r="K319" s="10" t="s">
        <v>16</v>
      </c>
    </row>
    <row r="320" s="2" customFormat="1" ht="16" customHeight="1" spans="1:11">
      <c r="A320" s="10">
        <v>317</v>
      </c>
      <c r="B320" s="10" t="s">
        <v>241</v>
      </c>
      <c r="C320" s="10" t="s">
        <v>350</v>
      </c>
      <c r="D320" s="10" t="str">
        <f>"202305271214"</f>
        <v>202305271214</v>
      </c>
      <c r="E320" s="15">
        <v>58</v>
      </c>
      <c r="F320" s="16">
        <v>109</v>
      </c>
      <c r="G320" s="17"/>
      <c r="H320" s="18"/>
      <c r="I320" s="24" t="s">
        <v>18</v>
      </c>
      <c r="J320" s="24" t="s">
        <v>18</v>
      </c>
      <c r="K320" s="10" t="s">
        <v>16</v>
      </c>
    </row>
    <row r="321" s="2" customFormat="1" ht="16" customHeight="1" spans="1:11">
      <c r="A321" s="10">
        <v>318</v>
      </c>
      <c r="B321" s="10" t="s">
        <v>241</v>
      </c>
      <c r="C321" s="10" t="s">
        <v>68</v>
      </c>
      <c r="D321" s="10" t="str">
        <f>"202305270642"</f>
        <v>202305270642</v>
      </c>
      <c r="E321" s="15">
        <v>57.9</v>
      </c>
      <c r="F321" s="16">
        <v>110</v>
      </c>
      <c r="G321" s="17"/>
      <c r="H321" s="18"/>
      <c r="I321" s="24" t="s">
        <v>18</v>
      </c>
      <c r="J321" s="24" t="s">
        <v>18</v>
      </c>
      <c r="K321" s="10" t="s">
        <v>16</v>
      </c>
    </row>
    <row r="322" s="2" customFormat="1" ht="16" customHeight="1" spans="1:11">
      <c r="A322" s="10">
        <v>319</v>
      </c>
      <c r="B322" s="10" t="s">
        <v>241</v>
      </c>
      <c r="C322" s="10" t="s">
        <v>351</v>
      </c>
      <c r="D322" s="10" t="str">
        <f>"202305270941"</f>
        <v>202305270941</v>
      </c>
      <c r="E322" s="15">
        <v>57.7</v>
      </c>
      <c r="F322" s="16">
        <v>111</v>
      </c>
      <c r="G322" s="17"/>
      <c r="H322" s="18"/>
      <c r="I322" s="24" t="s">
        <v>18</v>
      </c>
      <c r="J322" s="24" t="s">
        <v>18</v>
      </c>
      <c r="K322" s="10" t="s">
        <v>16</v>
      </c>
    </row>
    <row r="323" s="2" customFormat="1" ht="16" customHeight="1" spans="1:11">
      <c r="A323" s="10">
        <v>320</v>
      </c>
      <c r="B323" s="10" t="s">
        <v>241</v>
      </c>
      <c r="C323" s="10" t="s">
        <v>352</v>
      </c>
      <c r="D323" s="10" t="str">
        <f>"202305270609"</f>
        <v>202305270609</v>
      </c>
      <c r="E323" s="15">
        <v>57.6</v>
      </c>
      <c r="F323" s="16">
        <v>112</v>
      </c>
      <c r="G323" s="17"/>
      <c r="H323" s="18"/>
      <c r="I323" s="24" t="s">
        <v>18</v>
      </c>
      <c r="J323" s="24" t="s">
        <v>18</v>
      </c>
      <c r="K323" s="10" t="s">
        <v>16</v>
      </c>
    </row>
    <row r="324" s="2" customFormat="1" ht="16" customHeight="1" spans="1:11">
      <c r="A324" s="10">
        <v>321</v>
      </c>
      <c r="B324" s="10" t="s">
        <v>241</v>
      </c>
      <c r="C324" s="10" t="s">
        <v>353</v>
      </c>
      <c r="D324" s="10" t="str">
        <f>"202305271158"</f>
        <v>202305271158</v>
      </c>
      <c r="E324" s="15">
        <v>57.6</v>
      </c>
      <c r="F324" s="16">
        <v>112</v>
      </c>
      <c r="G324" s="17"/>
      <c r="H324" s="18"/>
      <c r="I324" s="24" t="s">
        <v>18</v>
      </c>
      <c r="J324" s="24" t="s">
        <v>18</v>
      </c>
      <c r="K324" s="10" t="s">
        <v>16</v>
      </c>
    </row>
    <row r="325" s="2" customFormat="1" ht="16" customHeight="1" spans="1:11">
      <c r="A325" s="10">
        <v>322</v>
      </c>
      <c r="B325" s="10" t="s">
        <v>241</v>
      </c>
      <c r="C325" s="10" t="s">
        <v>354</v>
      </c>
      <c r="D325" s="10" t="str">
        <f>"202305271061"</f>
        <v>202305271061</v>
      </c>
      <c r="E325" s="15">
        <v>57.4</v>
      </c>
      <c r="F325" s="16">
        <v>114</v>
      </c>
      <c r="G325" s="17"/>
      <c r="H325" s="18"/>
      <c r="I325" s="24" t="s">
        <v>18</v>
      </c>
      <c r="J325" s="24" t="s">
        <v>18</v>
      </c>
      <c r="K325" s="10" t="s">
        <v>16</v>
      </c>
    </row>
    <row r="326" s="2" customFormat="1" ht="16" customHeight="1" spans="1:11">
      <c r="A326" s="10">
        <v>323</v>
      </c>
      <c r="B326" s="10" t="s">
        <v>241</v>
      </c>
      <c r="C326" s="10" t="s">
        <v>355</v>
      </c>
      <c r="D326" s="10" t="str">
        <f>"202305270546"</f>
        <v>202305270546</v>
      </c>
      <c r="E326" s="15">
        <v>57.3</v>
      </c>
      <c r="F326" s="16">
        <v>115</v>
      </c>
      <c r="G326" s="17"/>
      <c r="H326" s="18"/>
      <c r="I326" s="24" t="s">
        <v>18</v>
      </c>
      <c r="J326" s="24" t="s">
        <v>18</v>
      </c>
      <c r="K326" s="10" t="s">
        <v>16</v>
      </c>
    </row>
    <row r="327" s="2" customFormat="1" ht="16" customHeight="1" spans="1:11">
      <c r="A327" s="10">
        <v>324</v>
      </c>
      <c r="B327" s="10" t="s">
        <v>241</v>
      </c>
      <c r="C327" s="10" t="s">
        <v>356</v>
      </c>
      <c r="D327" s="10" t="str">
        <f>"202305270703"</f>
        <v>202305270703</v>
      </c>
      <c r="E327" s="15">
        <v>57.3</v>
      </c>
      <c r="F327" s="16">
        <v>115</v>
      </c>
      <c r="G327" s="17"/>
      <c r="H327" s="18"/>
      <c r="I327" s="24" t="s">
        <v>18</v>
      </c>
      <c r="J327" s="24" t="s">
        <v>18</v>
      </c>
      <c r="K327" s="10" t="s">
        <v>16</v>
      </c>
    </row>
    <row r="328" s="2" customFormat="1" ht="16" customHeight="1" spans="1:11">
      <c r="A328" s="10">
        <v>325</v>
      </c>
      <c r="B328" s="10" t="s">
        <v>241</v>
      </c>
      <c r="C328" s="10" t="s">
        <v>357</v>
      </c>
      <c r="D328" s="10" t="str">
        <f>"202305270635"</f>
        <v>202305270635</v>
      </c>
      <c r="E328" s="15">
        <v>57.2</v>
      </c>
      <c r="F328" s="16">
        <v>117</v>
      </c>
      <c r="G328" s="17"/>
      <c r="H328" s="18"/>
      <c r="I328" s="24" t="s">
        <v>18</v>
      </c>
      <c r="J328" s="24" t="s">
        <v>18</v>
      </c>
      <c r="K328" s="10" t="s">
        <v>16</v>
      </c>
    </row>
    <row r="329" s="2" customFormat="1" ht="16" customHeight="1" spans="1:11">
      <c r="A329" s="10">
        <v>326</v>
      </c>
      <c r="B329" s="10" t="s">
        <v>241</v>
      </c>
      <c r="C329" s="10" t="s">
        <v>358</v>
      </c>
      <c r="D329" s="10" t="str">
        <f>"202305270830"</f>
        <v>202305270830</v>
      </c>
      <c r="E329" s="15">
        <v>57</v>
      </c>
      <c r="F329" s="16">
        <v>118</v>
      </c>
      <c r="G329" s="17"/>
      <c r="H329" s="18"/>
      <c r="I329" s="24" t="s">
        <v>18</v>
      </c>
      <c r="J329" s="24" t="s">
        <v>18</v>
      </c>
      <c r="K329" s="10" t="s">
        <v>16</v>
      </c>
    </row>
    <row r="330" s="2" customFormat="1" ht="16" customHeight="1" spans="1:11">
      <c r="A330" s="10">
        <v>327</v>
      </c>
      <c r="B330" s="10" t="s">
        <v>241</v>
      </c>
      <c r="C330" s="10" t="s">
        <v>359</v>
      </c>
      <c r="D330" s="10" t="str">
        <f>"202305271218"</f>
        <v>202305271218</v>
      </c>
      <c r="E330" s="15">
        <v>57</v>
      </c>
      <c r="F330" s="16">
        <v>118</v>
      </c>
      <c r="G330" s="17"/>
      <c r="H330" s="18"/>
      <c r="I330" s="24" t="s">
        <v>18</v>
      </c>
      <c r="J330" s="24" t="s">
        <v>18</v>
      </c>
      <c r="K330" s="10" t="s">
        <v>16</v>
      </c>
    </row>
    <row r="331" s="2" customFormat="1" ht="16" customHeight="1" spans="1:11">
      <c r="A331" s="10">
        <v>328</v>
      </c>
      <c r="B331" s="10" t="s">
        <v>241</v>
      </c>
      <c r="C331" s="10" t="s">
        <v>360</v>
      </c>
      <c r="D331" s="10" t="str">
        <f>"202305271037"</f>
        <v>202305271037</v>
      </c>
      <c r="E331" s="15">
        <v>56.9</v>
      </c>
      <c r="F331" s="16">
        <v>120</v>
      </c>
      <c r="G331" s="17"/>
      <c r="H331" s="18"/>
      <c r="I331" s="24" t="s">
        <v>18</v>
      </c>
      <c r="J331" s="24" t="s">
        <v>18</v>
      </c>
      <c r="K331" s="10" t="s">
        <v>16</v>
      </c>
    </row>
    <row r="332" s="2" customFormat="1" ht="16" customHeight="1" spans="1:11">
      <c r="A332" s="10">
        <v>329</v>
      </c>
      <c r="B332" s="10" t="s">
        <v>241</v>
      </c>
      <c r="C332" s="10" t="s">
        <v>361</v>
      </c>
      <c r="D332" s="10" t="str">
        <f>"202305271224"</f>
        <v>202305271224</v>
      </c>
      <c r="E332" s="15">
        <v>56.9</v>
      </c>
      <c r="F332" s="16">
        <v>120</v>
      </c>
      <c r="G332" s="17"/>
      <c r="H332" s="18"/>
      <c r="I332" s="24" t="s">
        <v>18</v>
      </c>
      <c r="J332" s="24" t="s">
        <v>18</v>
      </c>
      <c r="K332" s="10" t="s">
        <v>16</v>
      </c>
    </row>
    <row r="333" s="2" customFormat="1" ht="16" customHeight="1" spans="1:11">
      <c r="A333" s="10">
        <v>330</v>
      </c>
      <c r="B333" s="10" t="s">
        <v>241</v>
      </c>
      <c r="C333" s="10" t="s">
        <v>362</v>
      </c>
      <c r="D333" s="10" t="str">
        <f>"202305270620"</f>
        <v>202305270620</v>
      </c>
      <c r="E333" s="15">
        <v>56.8</v>
      </c>
      <c r="F333" s="16">
        <v>122</v>
      </c>
      <c r="G333" s="17"/>
      <c r="H333" s="18"/>
      <c r="I333" s="24" t="s">
        <v>18</v>
      </c>
      <c r="J333" s="24" t="s">
        <v>18</v>
      </c>
      <c r="K333" s="10" t="s">
        <v>16</v>
      </c>
    </row>
    <row r="334" s="2" customFormat="1" ht="16" customHeight="1" spans="1:11">
      <c r="A334" s="10">
        <v>331</v>
      </c>
      <c r="B334" s="10" t="s">
        <v>241</v>
      </c>
      <c r="C334" s="10" t="s">
        <v>363</v>
      </c>
      <c r="D334" s="10" t="str">
        <f>"202305270905"</f>
        <v>202305270905</v>
      </c>
      <c r="E334" s="15">
        <v>56.7</v>
      </c>
      <c r="F334" s="16">
        <v>123</v>
      </c>
      <c r="G334" s="17"/>
      <c r="H334" s="18"/>
      <c r="I334" s="24" t="s">
        <v>18</v>
      </c>
      <c r="J334" s="24" t="s">
        <v>18</v>
      </c>
      <c r="K334" s="10" t="s">
        <v>16</v>
      </c>
    </row>
    <row r="335" s="2" customFormat="1" ht="16" customHeight="1" spans="1:11">
      <c r="A335" s="10">
        <v>332</v>
      </c>
      <c r="B335" s="10" t="s">
        <v>241</v>
      </c>
      <c r="C335" s="10" t="s">
        <v>364</v>
      </c>
      <c r="D335" s="10" t="str">
        <f>"202305270916"</f>
        <v>202305270916</v>
      </c>
      <c r="E335" s="15">
        <v>56.7</v>
      </c>
      <c r="F335" s="16">
        <v>123</v>
      </c>
      <c r="G335" s="17"/>
      <c r="H335" s="18"/>
      <c r="I335" s="24" t="s">
        <v>18</v>
      </c>
      <c r="J335" s="24" t="s">
        <v>18</v>
      </c>
      <c r="K335" s="10" t="s">
        <v>16</v>
      </c>
    </row>
    <row r="336" s="2" customFormat="1" ht="16" customHeight="1" spans="1:11">
      <c r="A336" s="10">
        <v>333</v>
      </c>
      <c r="B336" s="10" t="s">
        <v>241</v>
      </c>
      <c r="C336" s="10" t="s">
        <v>365</v>
      </c>
      <c r="D336" s="10" t="str">
        <f>"202305271060"</f>
        <v>202305271060</v>
      </c>
      <c r="E336" s="15">
        <v>56.7</v>
      </c>
      <c r="F336" s="16">
        <v>123</v>
      </c>
      <c r="G336" s="17"/>
      <c r="H336" s="18"/>
      <c r="I336" s="24" t="s">
        <v>18</v>
      </c>
      <c r="J336" s="24" t="s">
        <v>18</v>
      </c>
      <c r="K336" s="10" t="s">
        <v>16</v>
      </c>
    </row>
    <row r="337" s="2" customFormat="1" ht="16" customHeight="1" spans="1:11">
      <c r="A337" s="10">
        <v>334</v>
      </c>
      <c r="B337" s="10" t="s">
        <v>241</v>
      </c>
      <c r="C337" s="10" t="s">
        <v>366</v>
      </c>
      <c r="D337" s="10" t="str">
        <f>"202305270741"</f>
        <v>202305270741</v>
      </c>
      <c r="E337" s="15">
        <v>56.6</v>
      </c>
      <c r="F337" s="16">
        <v>126</v>
      </c>
      <c r="G337" s="17"/>
      <c r="H337" s="18"/>
      <c r="I337" s="24" t="s">
        <v>18</v>
      </c>
      <c r="J337" s="24" t="s">
        <v>18</v>
      </c>
      <c r="K337" s="10" t="s">
        <v>16</v>
      </c>
    </row>
    <row r="338" s="2" customFormat="1" ht="16" customHeight="1" spans="1:11">
      <c r="A338" s="10">
        <v>335</v>
      </c>
      <c r="B338" s="10" t="s">
        <v>241</v>
      </c>
      <c r="C338" s="10" t="s">
        <v>367</v>
      </c>
      <c r="D338" s="10" t="str">
        <f>"202305270953"</f>
        <v>202305270953</v>
      </c>
      <c r="E338" s="15">
        <v>56.5</v>
      </c>
      <c r="F338" s="16">
        <v>127</v>
      </c>
      <c r="G338" s="17"/>
      <c r="H338" s="18"/>
      <c r="I338" s="24" t="s">
        <v>18</v>
      </c>
      <c r="J338" s="24" t="s">
        <v>18</v>
      </c>
      <c r="K338" s="10" t="s">
        <v>16</v>
      </c>
    </row>
    <row r="339" s="2" customFormat="1" ht="16" customHeight="1" spans="1:11">
      <c r="A339" s="10">
        <v>336</v>
      </c>
      <c r="B339" s="10" t="s">
        <v>241</v>
      </c>
      <c r="C339" s="10" t="s">
        <v>368</v>
      </c>
      <c r="D339" s="10" t="str">
        <f>"202305271250"</f>
        <v>202305271250</v>
      </c>
      <c r="E339" s="15">
        <v>56.3</v>
      </c>
      <c r="F339" s="16">
        <v>128</v>
      </c>
      <c r="G339" s="17"/>
      <c r="H339" s="18"/>
      <c r="I339" s="24" t="s">
        <v>18</v>
      </c>
      <c r="J339" s="24" t="s">
        <v>18</v>
      </c>
      <c r="K339" s="10" t="s">
        <v>16</v>
      </c>
    </row>
    <row r="340" s="2" customFormat="1" ht="16" customHeight="1" spans="1:11">
      <c r="A340" s="10">
        <v>337</v>
      </c>
      <c r="B340" s="10" t="s">
        <v>241</v>
      </c>
      <c r="C340" s="10" t="s">
        <v>369</v>
      </c>
      <c r="D340" s="10" t="str">
        <f>"202305271254"</f>
        <v>202305271254</v>
      </c>
      <c r="E340" s="15">
        <v>56.3</v>
      </c>
      <c r="F340" s="16">
        <v>128</v>
      </c>
      <c r="G340" s="17"/>
      <c r="H340" s="18"/>
      <c r="I340" s="24" t="s">
        <v>18</v>
      </c>
      <c r="J340" s="24" t="s">
        <v>18</v>
      </c>
      <c r="K340" s="10" t="s">
        <v>16</v>
      </c>
    </row>
    <row r="341" s="2" customFormat="1" ht="16" customHeight="1" spans="1:11">
      <c r="A341" s="10">
        <v>338</v>
      </c>
      <c r="B341" s="10" t="s">
        <v>241</v>
      </c>
      <c r="C341" s="10" t="s">
        <v>370</v>
      </c>
      <c r="D341" s="10" t="str">
        <f>"202305270706"</f>
        <v>202305270706</v>
      </c>
      <c r="E341" s="15">
        <v>56.2</v>
      </c>
      <c r="F341" s="16">
        <v>130</v>
      </c>
      <c r="G341" s="17"/>
      <c r="H341" s="18"/>
      <c r="I341" s="24" t="s">
        <v>18</v>
      </c>
      <c r="J341" s="24" t="s">
        <v>18</v>
      </c>
      <c r="K341" s="10" t="s">
        <v>16</v>
      </c>
    </row>
    <row r="342" s="2" customFormat="1" ht="16" customHeight="1" spans="1:11">
      <c r="A342" s="10">
        <v>339</v>
      </c>
      <c r="B342" s="10" t="s">
        <v>241</v>
      </c>
      <c r="C342" s="10" t="s">
        <v>371</v>
      </c>
      <c r="D342" s="10" t="str">
        <f>"202305270543"</f>
        <v>202305270543</v>
      </c>
      <c r="E342" s="15">
        <v>56.1</v>
      </c>
      <c r="F342" s="16">
        <v>131</v>
      </c>
      <c r="G342" s="17"/>
      <c r="H342" s="18"/>
      <c r="I342" s="24" t="s">
        <v>18</v>
      </c>
      <c r="J342" s="24" t="s">
        <v>18</v>
      </c>
      <c r="K342" s="10" t="s">
        <v>16</v>
      </c>
    </row>
    <row r="343" s="2" customFormat="1" ht="16" customHeight="1" spans="1:11">
      <c r="A343" s="10">
        <v>340</v>
      </c>
      <c r="B343" s="10" t="s">
        <v>241</v>
      </c>
      <c r="C343" s="10" t="s">
        <v>372</v>
      </c>
      <c r="D343" s="10" t="str">
        <f>"202305270610"</f>
        <v>202305270610</v>
      </c>
      <c r="E343" s="15">
        <v>56.1</v>
      </c>
      <c r="F343" s="16">
        <v>131</v>
      </c>
      <c r="G343" s="17"/>
      <c r="H343" s="18"/>
      <c r="I343" s="24" t="s">
        <v>18</v>
      </c>
      <c r="J343" s="24" t="s">
        <v>18</v>
      </c>
      <c r="K343" s="10" t="s">
        <v>16</v>
      </c>
    </row>
    <row r="344" s="2" customFormat="1" ht="16" customHeight="1" spans="1:11">
      <c r="A344" s="10">
        <v>341</v>
      </c>
      <c r="B344" s="10" t="s">
        <v>241</v>
      </c>
      <c r="C344" s="10" t="s">
        <v>373</v>
      </c>
      <c r="D344" s="10" t="str">
        <f>"202305271257"</f>
        <v>202305271257</v>
      </c>
      <c r="E344" s="15">
        <v>56.1</v>
      </c>
      <c r="F344" s="16">
        <v>131</v>
      </c>
      <c r="G344" s="17"/>
      <c r="H344" s="18"/>
      <c r="I344" s="24" t="s">
        <v>18</v>
      </c>
      <c r="J344" s="24" t="s">
        <v>18</v>
      </c>
      <c r="K344" s="10" t="s">
        <v>16</v>
      </c>
    </row>
    <row r="345" s="2" customFormat="1" ht="16" customHeight="1" spans="1:11">
      <c r="A345" s="10">
        <v>342</v>
      </c>
      <c r="B345" s="10" t="s">
        <v>241</v>
      </c>
      <c r="C345" s="10" t="s">
        <v>374</v>
      </c>
      <c r="D345" s="10" t="str">
        <f>"202305270510"</f>
        <v>202305270510</v>
      </c>
      <c r="E345" s="15">
        <v>55.8</v>
      </c>
      <c r="F345" s="16">
        <v>134</v>
      </c>
      <c r="G345" s="17"/>
      <c r="H345" s="18"/>
      <c r="I345" s="24" t="s">
        <v>18</v>
      </c>
      <c r="J345" s="24" t="s">
        <v>18</v>
      </c>
      <c r="K345" s="10" t="s">
        <v>16</v>
      </c>
    </row>
    <row r="346" s="2" customFormat="1" ht="16" customHeight="1" spans="1:11">
      <c r="A346" s="10">
        <v>343</v>
      </c>
      <c r="B346" s="10" t="s">
        <v>241</v>
      </c>
      <c r="C346" s="10" t="s">
        <v>375</v>
      </c>
      <c r="D346" s="10" t="str">
        <f>"202305270525"</f>
        <v>202305270525</v>
      </c>
      <c r="E346" s="15">
        <v>55.8</v>
      </c>
      <c r="F346" s="16">
        <v>134</v>
      </c>
      <c r="G346" s="17"/>
      <c r="H346" s="18"/>
      <c r="I346" s="24" t="s">
        <v>18</v>
      </c>
      <c r="J346" s="24" t="s">
        <v>18</v>
      </c>
      <c r="K346" s="10" t="s">
        <v>16</v>
      </c>
    </row>
    <row r="347" s="2" customFormat="1" ht="16" customHeight="1" spans="1:11">
      <c r="A347" s="10">
        <v>344</v>
      </c>
      <c r="B347" s="10" t="s">
        <v>241</v>
      </c>
      <c r="C347" s="10" t="s">
        <v>376</v>
      </c>
      <c r="D347" s="10" t="str">
        <f>"202305271165"</f>
        <v>202305271165</v>
      </c>
      <c r="E347" s="15">
        <v>55.8</v>
      </c>
      <c r="F347" s="16">
        <v>134</v>
      </c>
      <c r="G347" s="17"/>
      <c r="H347" s="18"/>
      <c r="I347" s="24" t="s">
        <v>18</v>
      </c>
      <c r="J347" s="24" t="s">
        <v>18</v>
      </c>
      <c r="K347" s="10" t="s">
        <v>16</v>
      </c>
    </row>
    <row r="348" s="2" customFormat="1" ht="16" customHeight="1" spans="1:11">
      <c r="A348" s="10">
        <v>345</v>
      </c>
      <c r="B348" s="10" t="s">
        <v>241</v>
      </c>
      <c r="C348" s="10" t="s">
        <v>377</v>
      </c>
      <c r="D348" s="10" t="str">
        <f>"202305270562"</f>
        <v>202305270562</v>
      </c>
      <c r="E348" s="15">
        <v>55.7</v>
      </c>
      <c r="F348" s="16">
        <v>137</v>
      </c>
      <c r="G348" s="17"/>
      <c r="H348" s="18"/>
      <c r="I348" s="24" t="s">
        <v>18</v>
      </c>
      <c r="J348" s="24" t="s">
        <v>18</v>
      </c>
      <c r="K348" s="10" t="s">
        <v>16</v>
      </c>
    </row>
    <row r="349" s="2" customFormat="1" ht="16" customHeight="1" spans="1:11">
      <c r="A349" s="10">
        <v>346</v>
      </c>
      <c r="B349" s="10" t="s">
        <v>241</v>
      </c>
      <c r="C349" s="10" t="s">
        <v>378</v>
      </c>
      <c r="D349" s="10" t="str">
        <f>"202305270606"</f>
        <v>202305270606</v>
      </c>
      <c r="E349" s="15">
        <v>55.7</v>
      </c>
      <c r="F349" s="16">
        <v>137</v>
      </c>
      <c r="G349" s="17"/>
      <c r="H349" s="18"/>
      <c r="I349" s="24" t="s">
        <v>18</v>
      </c>
      <c r="J349" s="24" t="s">
        <v>18</v>
      </c>
      <c r="K349" s="10" t="s">
        <v>16</v>
      </c>
    </row>
    <row r="350" s="2" customFormat="1" ht="16" customHeight="1" spans="1:11">
      <c r="A350" s="10">
        <v>347</v>
      </c>
      <c r="B350" s="10" t="s">
        <v>241</v>
      </c>
      <c r="C350" s="10" t="s">
        <v>379</v>
      </c>
      <c r="D350" s="10" t="str">
        <f>"202305270740"</f>
        <v>202305270740</v>
      </c>
      <c r="E350" s="15">
        <v>55.5</v>
      </c>
      <c r="F350" s="16">
        <v>139</v>
      </c>
      <c r="G350" s="17"/>
      <c r="H350" s="18"/>
      <c r="I350" s="24" t="s">
        <v>18</v>
      </c>
      <c r="J350" s="24" t="s">
        <v>18</v>
      </c>
      <c r="K350" s="10" t="s">
        <v>16</v>
      </c>
    </row>
    <row r="351" s="2" customFormat="1" ht="16" customHeight="1" spans="1:11">
      <c r="A351" s="10">
        <v>348</v>
      </c>
      <c r="B351" s="10" t="s">
        <v>241</v>
      </c>
      <c r="C351" s="10" t="s">
        <v>380</v>
      </c>
      <c r="D351" s="10" t="str">
        <f>"202305270653"</f>
        <v>202305270653</v>
      </c>
      <c r="E351" s="15">
        <v>55.4</v>
      </c>
      <c r="F351" s="16">
        <v>140</v>
      </c>
      <c r="G351" s="17"/>
      <c r="H351" s="18"/>
      <c r="I351" s="24" t="s">
        <v>18</v>
      </c>
      <c r="J351" s="24" t="s">
        <v>18</v>
      </c>
      <c r="K351" s="10" t="s">
        <v>16</v>
      </c>
    </row>
    <row r="352" s="2" customFormat="1" ht="16" customHeight="1" spans="1:11">
      <c r="A352" s="10">
        <v>349</v>
      </c>
      <c r="B352" s="10" t="s">
        <v>241</v>
      </c>
      <c r="C352" s="10" t="s">
        <v>381</v>
      </c>
      <c r="D352" s="10" t="str">
        <f>"202305271137"</f>
        <v>202305271137</v>
      </c>
      <c r="E352" s="15">
        <v>55.3</v>
      </c>
      <c r="F352" s="16">
        <v>141</v>
      </c>
      <c r="G352" s="17"/>
      <c r="H352" s="18"/>
      <c r="I352" s="24" t="s">
        <v>18</v>
      </c>
      <c r="J352" s="24" t="s">
        <v>18</v>
      </c>
      <c r="K352" s="10" t="s">
        <v>16</v>
      </c>
    </row>
    <row r="353" s="2" customFormat="1" ht="16" customHeight="1" spans="1:11">
      <c r="A353" s="10">
        <v>350</v>
      </c>
      <c r="B353" s="10" t="s">
        <v>241</v>
      </c>
      <c r="C353" s="10" t="s">
        <v>382</v>
      </c>
      <c r="D353" s="10" t="str">
        <f>"202305270639"</f>
        <v>202305270639</v>
      </c>
      <c r="E353" s="15">
        <v>55.1</v>
      </c>
      <c r="F353" s="16">
        <v>142</v>
      </c>
      <c r="G353" s="17"/>
      <c r="H353" s="18"/>
      <c r="I353" s="24" t="s">
        <v>18</v>
      </c>
      <c r="J353" s="24" t="s">
        <v>18</v>
      </c>
      <c r="K353" s="10" t="s">
        <v>16</v>
      </c>
    </row>
    <row r="354" s="2" customFormat="1" ht="16" customHeight="1" spans="1:11">
      <c r="A354" s="10">
        <v>351</v>
      </c>
      <c r="B354" s="10" t="s">
        <v>241</v>
      </c>
      <c r="C354" s="10" t="s">
        <v>383</v>
      </c>
      <c r="D354" s="10" t="str">
        <f>"202305271238"</f>
        <v>202305271238</v>
      </c>
      <c r="E354" s="15">
        <v>54.7</v>
      </c>
      <c r="F354" s="16">
        <v>143</v>
      </c>
      <c r="G354" s="17"/>
      <c r="H354" s="18"/>
      <c r="I354" s="24" t="s">
        <v>18</v>
      </c>
      <c r="J354" s="24" t="s">
        <v>18</v>
      </c>
      <c r="K354" s="10" t="s">
        <v>16</v>
      </c>
    </row>
    <row r="355" s="2" customFormat="1" ht="16" customHeight="1" spans="1:11">
      <c r="A355" s="10">
        <v>352</v>
      </c>
      <c r="B355" s="10" t="s">
        <v>241</v>
      </c>
      <c r="C355" s="10" t="s">
        <v>384</v>
      </c>
      <c r="D355" s="10" t="str">
        <f>"202305270926"</f>
        <v>202305270926</v>
      </c>
      <c r="E355" s="15">
        <v>54.6</v>
      </c>
      <c r="F355" s="16">
        <v>144</v>
      </c>
      <c r="G355" s="17"/>
      <c r="H355" s="18"/>
      <c r="I355" s="24" t="s">
        <v>18</v>
      </c>
      <c r="J355" s="24" t="s">
        <v>18</v>
      </c>
      <c r="K355" s="10" t="s">
        <v>16</v>
      </c>
    </row>
    <row r="356" s="2" customFormat="1" ht="16" customHeight="1" spans="1:11">
      <c r="A356" s="10">
        <v>353</v>
      </c>
      <c r="B356" s="10" t="s">
        <v>241</v>
      </c>
      <c r="C356" s="10" t="s">
        <v>385</v>
      </c>
      <c r="D356" s="10" t="str">
        <f>"202305270935"</f>
        <v>202305270935</v>
      </c>
      <c r="E356" s="15">
        <v>54.6</v>
      </c>
      <c r="F356" s="16">
        <v>144</v>
      </c>
      <c r="G356" s="17"/>
      <c r="H356" s="18"/>
      <c r="I356" s="24" t="s">
        <v>18</v>
      </c>
      <c r="J356" s="24" t="s">
        <v>18</v>
      </c>
      <c r="K356" s="10" t="s">
        <v>16</v>
      </c>
    </row>
    <row r="357" s="2" customFormat="1" ht="16" customHeight="1" spans="1:11">
      <c r="A357" s="10">
        <v>354</v>
      </c>
      <c r="B357" s="10" t="s">
        <v>241</v>
      </c>
      <c r="C357" s="10" t="s">
        <v>386</v>
      </c>
      <c r="D357" s="10" t="str">
        <f>"202305270710"</f>
        <v>202305270710</v>
      </c>
      <c r="E357" s="15">
        <v>54.5</v>
      </c>
      <c r="F357" s="16">
        <v>146</v>
      </c>
      <c r="G357" s="17"/>
      <c r="H357" s="18"/>
      <c r="I357" s="24" t="s">
        <v>18</v>
      </c>
      <c r="J357" s="24" t="s">
        <v>18</v>
      </c>
      <c r="K357" s="10" t="s">
        <v>16</v>
      </c>
    </row>
    <row r="358" s="2" customFormat="1" ht="16" customHeight="1" spans="1:11">
      <c r="A358" s="10">
        <v>355</v>
      </c>
      <c r="B358" s="10" t="s">
        <v>241</v>
      </c>
      <c r="C358" s="10" t="s">
        <v>387</v>
      </c>
      <c r="D358" s="10" t="str">
        <f>"202305270739"</f>
        <v>202305270739</v>
      </c>
      <c r="E358" s="15">
        <v>54.3</v>
      </c>
      <c r="F358" s="16">
        <v>147</v>
      </c>
      <c r="G358" s="17"/>
      <c r="H358" s="18"/>
      <c r="I358" s="24" t="s">
        <v>18</v>
      </c>
      <c r="J358" s="24" t="s">
        <v>18</v>
      </c>
      <c r="K358" s="10" t="s">
        <v>16</v>
      </c>
    </row>
    <row r="359" s="2" customFormat="1" ht="16" customHeight="1" spans="1:11">
      <c r="A359" s="10">
        <v>356</v>
      </c>
      <c r="B359" s="10" t="s">
        <v>241</v>
      </c>
      <c r="C359" s="10" t="s">
        <v>388</v>
      </c>
      <c r="D359" s="10" t="str">
        <f>"202305271030"</f>
        <v>202305271030</v>
      </c>
      <c r="E359" s="15">
        <v>54.2</v>
      </c>
      <c r="F359" s="16">
        <v>148</v>
      </c>
      <c r="G359" s="17"/>
      <c r="H359" s="18"/>
      <c r="I359" s="24" t="s">
        <v>18</v>
      </c>
      <c r="J359" s="24" t="s">
        <v>18</v>
      </c>
      <c r="K359" s="10" t="s">
        <v>16</v>
      </c>
    </row>
    <row r="360" s="2" customFormat="1" ht="16" customHeight="1" spans="1:11">
      <c r="A360" s="10">
        <v>357</v>
      </c>
      <c r="B360" s="10" t="s">
        <v>241</v>
      </c>
      <c r="C360" s="10" t="s">
        <v>389</v>
      </c>
      <c r="D360" s="10" t="str">
        <f>"202305270538"</f>
        <v>202305270538</v>
      </c>
      <c r="E360" s="15">
        <v>54</v>
      </c>
      <c r="F360" s="16">
        <v>149</v>
      </c>
      <c r="G360" s="17"/>
      <c r="H360" s="18"/>
      <c r="I360" s="24" t="s">
        <v>18</v>
      </c>
      <c r="J360" s="24" t="s">
        <v>18</v>
      </c>
      <c r="K360" s="10" t="s">
        <v>16</v>
      </c>
    </row>
    <row r="361" s="2" customFormat="1" ht="16" customHeight="1" spans="1:11">
      <c r="A361" s="10">
        <v>358</v>
      </c>
      <c r="B361" s="10" t="s">
        <v>241</v>
      </c>
      <c r="C361" s="10" t="s">
        <v>390</v>
      </c>
      <c r="D361" s="10" t="str">
        <f>"202305270612"</f>
        <v>202305270612</v>
      </c>
      <c r="E361" s="15">
        <v>54</v>
      </c>
      <c r="F361" s="16">
        <v>149</v>
      </c>
      <c r="G361" s="17"/>
      <c r="H361" s="18"/>
      <c r="I361" s="24" t="s">
        <v>18</v>
      </c>
      <c r="J361" s="24" t="s">
        <v>18</v>
      </c>
      <c r="K361" s="10" t="s">
        <v>16</v>
      </c>
    </row>
    <row r="362" s="2" customFormat="1" ht="16" customHeight="1" spans="1:11">
      <c r="A362" s="10">
        <v>359</v>
      </c>
      <c r="B362" s="10" t="s">
        <v>241</v>
      </c>
      <c r="C362" s="10" t="s">
        <v>391</v>
      </c>
      <c r="D362" s="10" t="str">
        <f>"202305270809"</f>
        <v>202305270809</v>
      </c>
      <c r="E362" s="15">
        <v>54</v>
      </c>
      <c r="F362" s="16">
        <v>149</v>
      </c>
      <c r="G362" s="17"/>
      <c r="H362" s="18"/>
      <c r="I362" s="24" t="s">
        <v>18</v>
      </c>
      <c r="J362" s="24" t="s">
        <v>18</v>
      </c>
      <c r="K362" s="10" t="s">
        <v>16</v>
      </c>
    </row>
    <row r="363" s="2" customFormat="1" ht="16" customHeight="1" spans="1:11">
      <c r="A363" s="10">
        <v>360</v>
      </c>
      <c r="B363" s="10" t="s">
        <v>241</v>
      </c>
      <c r="C363" s="10" t="s">
        <v>392</v>
      </c>
      <c r="D363" s="10" t="str">
        <f>"202305271219"</f>
        <v>202305271219</v>
      </c>
      <c r="E363" s="15">
        <v>53.9</v>
      </c>
      <c r="F363" s="16">
        <v>152</v>
      </c>
      <c r="G363" s="17"/>
      <c r="H363" s="18"/>
      <c r="I363" s="24" t="s">
        <v>18</v>
      </c>
      <c r="J363" s="24" t="s">
        <v>18</v>
      </c>
      <c r="K363" s="10" t="s">
        <v>16</v>
      </c>
    </row>
    <row r="364" s="2" customFormat="1" ht="16" customHeight="1" spans="1:11">
      <c r="A364" s="10">
        <v>361</v>
      </c>
      <c r="B364" s="10" t="s">
        <v>241</v>
      </c>
      <c r="C364" s="10" t="s">
        <v>393</v>
      </c>
      <c r="D364" s="10" t="str">
        <f>"202305271132"</f>
        <v>202305271132</v>
      </c>
      <c r="E364" s="15">
        <v>53.7</v>
      </c>
      <c r="F364" s="16">
        <v>153</v>
      </c>
      <c r="G364" s="17"/>
      <c r="H364" s="18"/>
      <c r="I364" s="24" t="s">
        <v>18</v>
      </c>
      <c r="J364" s="24" t="s">
        <v>18</v>
      </c>
      <c r="K364" s="10" t="s">
        <v>16</v>
      </c>
    </row>
    <row r="365" s="2" customFormat="1" ht="16" customHeight="1" spans="1:11">
      <c r="A365" s="10">
        <v>362</v>
      </c>
      <c r="B365" s="10" t="s">
        <v>241</v>
      </c>
      <c r="C365" s="10" t="s">
        <v>394</v>
      </c>
      <c r="D365" s="10" t="str">
        <f>"202305271153"</f>
        <v>202305271153</v>
      </c>
      <c r="E365" s="15">
        <v>53.6</v>
      </c>
      <c r="F365" s="16">
        <v>154</v>
      </c>
      <c r="G365" s="17"/>
      <c r="H365" s="18"/>
      <c r="I365" s="24" t="s">
        <v>18</v>
      </c>
      <c r="J365" s="24" t="s">
        <v>18</v>
      </c>
      <c r="K365" s="10" t="s">
        <v>16</v>
      </c>
    </row>
    <row r="366" s="2" customFormat="1" ht="16" customHeight="1" spans="1:11">
      <c r="A366" s="10">
        <v>363</v>
      </c>
      <c r="B366" s="10" t="s">
        <v>241</v>
      </c>
      <c r="C366" s="10" t="s">
        <v>395</v>
      </c>
      <c r="D366" s="10" t="str">
        <f>"202305270811"</f>
        <v>202305270811</v>
      </c>
      <c r="E366" s="15">
        <v>53.4</v>
      </c>
      <c r="F366" s="16">
        <v>155</v>
      </c>
      <c r="G366" s="17"/>
      <c r="H366" s="18"/>
      <c r="I366" s="24" t="s">
        <v>18</v>
      </c>
      <c r="J366" s="24" t="s">
        <v>18</v>
      </c>
      <c r="K366" s="10" t="s">
        <v>16</v>
      </c>
    </row>
    <row r="367" s="2" customFormat="1" ht="16" customHeight="1" spans="1:11">
      <c r="A367" s="10">
        <v>364</v>
      </c>
      <c r="B367" s="10" t="s">
        <v>241</v>
      </c>
      <c r="C367" s="10" t="s">
        <v>396</v>
      </c>
      <c r="D367" s="10" t="str">
        <f>"202305270817"</f>
        <v>202305270817</v>
      </c>
      <c r="E367" s="15">
        <v>53.4</v>
      </c>
      <c r="F367" s="16">
        <v>155</v>
      </c>
      <c r="G367" s="17"/>
      <c r="H367" s="18"/>
      <c r="I367" s="24" t="s">
        <v>18</v>
      </c>
      <c r="J367" s="24" t="s">
        <v>18</v>
      </c>
      <c r="K367" s="10" t="s">
        <v>16</v>
      </c>
    </row>
    <row r="368" s="2" customFormat="1" ht="16" customHeight="1" spans="1:11">
      <c r="A368" s="10">
        <v>365</v>
      </c>
      <c r="B368" s="10" t="s">
        <v>241</v>
      </c>
      <c r="C368" s="10" t="s">
        <v>397</v>
      </c>
      <c r="D368" s="10" t="str">
        <f>"202305271202"</f>
        <v>202305271202</v>
      </c>
      <c r="E368" s="15">
        <v>53.4</v>
      </c>
      <c r="F368" s="16">
        <v>155</v>
      </c>
      <c r="G368" s="17"/>
      <c r="H368" s="18"/>
      <c r="I368" s="24" t="s">
        <v>18</v>
      </c>
      <c r="J368" s="24" t="s">
        <v>18</v>
      </c>
      <c r="K368" s="10" t="s">
        <v>16</v>
      </c>
    </row>
    <row r="369" s="2" customFormat="1" ht="16" customHeight="1" spans="1:11">
      <c r="A369" s="10">
        <v>366</v>
      </c>
      <c r="B369" s="10" t="s">
        <v>241</v>
      </c>
      <c r="C369" s="10" t="s">
        <v>398</v>
      </c>
      <c r="D369" s="10" t="str">
        <f>"202305270829"</f>
        <v>202305270829</v>
      </c>
      <c r="E369" s="15">
        <v>52.9</v>
      </c>
      <c r="F369" s="16">
        <v>158</v>
      </c>
      <c r="G369" s="17"/>
      <c r="H369" s="18"/>
      <c r="I369" s="24" t="s">
        <v>18</v>
      </c>
      <c r="J369" s="24" t="s">
        <v>18</v>
      </c>
      <c r="K369" s="10" t="s">
        <v>16</v>
      </c>
    </row>
    <row r="370" s="2" customFormat="1" ht="16" customHeight="1" spans="1:11">
      <c r="A370" s="10">
        <v>367</v>
      </c>
      <c r="B370" s="10" t="s">
        <v>241</v>
      </c>
      <c r="C370" s="10" t="s">
        <v>399</v>
      </c>
      <c r="D370" s="10" t="str">
        <f>"202305270640"</f>
        <v>202305270640</v>
      </c>
      <c r="E370" s="15">
        <v>52.7</v>
      </c>
      <c r="F370" s="16">
        <v>159</v>
      </c>
      <c r="G370" s="17"/>
      <c r="H370" s="18"/>
      <c r="I370" s="24" t="s">
        <v>18</v>
      </c>
      <c r="J370" s="24" t="s">
        <v>18</v>
      </c>
      <c r="K370" s="10" t="s">
        <v>16</v>
      </c>
    </row>
    <row r="371" s="2" customFormat="1" ht="16" customHeight="1" spans="1:11">
      <c r="A371" s="10">
        <v>368</v>
      </c>
      <c r="B371" s="10" t="s">
        <v>241</v>
      </c>
      <c r="C371" s="10" t="s">
        <v>400</v>
      </c>
      <c r="D371" s="10" t="str">
        <f>"202305270943"</f>
        <v>202305270943</v>
      </c>
      <c r="E371" s="15">
        <v>52.6</v>
      </c>
      <c r="F371" s="16">
        <v>160</v>
      </c>
      <c r="G371" s="17"/>
      <c r="H371" s="18"/>
      <c r="I371" s="24" t="s">
        <v>18</v>
      </c>
      <c r="J371" s="24" t="s">
        <v>18</v>
      </c>
      <c r="K371" s="10" t="s">
        <v>16</v>
      </c>
    </row>
    <row r="372" s="2" customFormat="1" ht="16" customHeight="1" spans="1:11">
      <c r="A372" s="10">
        <v>369</v>
      </c>
      <c r="B372" s="10" t="s">
        <v>241</v>
      </c>
      <c r="C372" s="10" t="s">
        <v>401</v>
      </c>
      <c r="D372" s="10" t="str">
        <f>"202305271237"</f>
        <v>202305271237</v>
      </c>
      <c r="E372" s="15">
        <v>52.6</v>
      </c>
      <c r="F372" s="16">
        <v>160</v>
      </c>
      <c r="G372" s="17"/>
      <c r="H372" s="18"/>
      <c r="I372" s="24" t="s">
        <v>18</v>
      </c>
      <c r="J372" s="24" t="s">
        <v>18</v>
      </c>
      <c r="K372" s="10" t="s">
        <v>16</v>
      </c>
    </row>
    <row r="373" s="2" customFormat="1" ht="16" customHeight="1" spans="1:11">
      <c r="A373" s="10">
        <v>370</v>
      </c>
      <c r="B373" s="10" t="s">
        <v>241</v>
      </c>
      <c r="C373" s="10" t="s">
        <v>402</v>
      </c>
      <c r="D373" s="10" t="str">
        <f>"202305271002"</f>
        <v>202305271002</v>
      </c>
      <c r="E373" s="15">
        <v>52.4</v>
      </c>
      <c r="F373" s="16">
        <v>162</v>
      </c>
      <c r="G373" s="17"/>
      <c r="H373" s="18"/>
      <c r="I373" s="24" t="s">
        <v>18</v>
      </c>
      <c r="J373" s="24" t="s">
        <v>18</v>
      </c>
      <c r="K373" s="10" t="s">
        <v>16</v>
      </c>
    </row>
    <row r="374" s="2" customFormat="1" ht="16" customHeight="1" spans="1:11">
      <c r="A374" s="10">
        <v>371</v>
      </c>
      <c r="B374" s="10" t="s">
        <v>241</v>
      </c>
      <c r="C374" s="10" t="s">
        <v>403</v>
      </c>
      <c r="D374" s="10" t="str">
        <f>"202305271113"</f>
        <v>202305271113</v>
      </c>
      <c r="E374" s="15">
        <v>52.2</v>
      </c>
      <c r="F374" s="16">
        <v>163</v>
      </c>
      <c r="G374" s="17"/>
      <c r="H374" s="18"/>
      <c r="I374" s="24" t="s">
        <v>18</v>
      </c>
      <c r="J374" s="24" t="s">
        <v>18</v>
      </c>
      <c r="K374" s="10" t="s">
        <v>16</v>
      </c>
    </row>
    <row r="375" s="2" customFormat="1" ht="16" customHeight="1" spans="1:11">
      <c r="A375" s="10">
        <v>372</v>
      </c>
      <c r="B375" s="10" t="s">
        <v>241</v>
      </c>
      <c r="C375" s="10" t="s">
        <v>404</v>
      </c>
      <c r="D375" s="10" t="str">
        <f>"202305270636"</f>
        <v>202305270636</v>
      </c>
      <c r="E375" s="15">
        <v>51.7</v>
      </c>
      <c r="F375" s="16">
        <v>164</v>
      </c>
      <c r="G375" s="17"/>
      <c r="H375" s="18"/>
      <c r="I375" s="24" t="s">
        <v>18</v>
      </c>
      <c r="J375" s="24" t="s">
        <v>18</v>
      </c>
      <c r="K375" s="10" t="s">
        <v>16</v>
      </c>
    </row>
    <row r="376" s="2" customFormat="1" ht="16" customHeight="1" spans="1:11">
      <c r="A376" s="10">
        <v>373</v>
      </c>
      <c r="B376" s="10" t="s">
        <v>241</v>
      </c>
      <c r="C376" s="10" t="s">
        <v>405</v>
      </c>
      <c r="D376" s="10" t="str">
        <f>"202305270917"</f>
        <v>202305270917</v>
      </c>
      <c r="E376" s="15">
        <v>51.5</v>
      </c>
      <c r="F376" s="16">
        <v>165</v>
      </c>
      <c r="G376" s="17"/>
      <c r="H376" s="18"/>
      <c r="I376" s="24" t="s">
        <v>18</v>
      </c>
      <c r="J376" s="24" t="s">
        <v>18</v>
      </c>
      <c r="K376" s="10" t="s">
        <v>16</v>
      </c>
    </row>
    <row r="377" s="2" customFormat="1" ht="16" customHeight="1" spans="1:11">
      <c r="A377" s="10">
        <v>374</v>
      </c>
      <c r="B377" s="10" t="s">
        <v>241</v>
      </c>
      <c r="C377" s="10" t="s">
        <v>406</v>
      </c>
      <c r="D377" s="10" t="str">
        <f>"202305271258"</f>
        <v>202305271258</v>
      </c>
      <c r="E377" s="15">
        <v>51.4</v>
      </c>
      <c r="F377" s="16">
        <v>166</v>
      </c>
      <c r="G377" s="17"/>
      <c r="H377" s="18"/>
      <c r="I377" s="24" t="s">
        <v>18</v>
      </c>
      <c r="J377" s="24" t="s">
        <v>18</v>
      </c>
      <c r="K377" s="10" t="s">
        <v>16</v>
      </c>
    </row>
    <row r="378" s="2" customFormat="1" ht="16" customHeight="1" spans="1:11">
      <c r="A378" s="10">
        <v>375</v>
      </c>
      <c r="B378" s="10" t="s">
        <v>241</v>
      </c>
      <c r="C378" s="10" t="s">
        <v>407</v>
      </c>
      <c r="D378" s="10" t="str">
        <f>"202305271007"</f>
        <v>202305271007</v>
      </c>
      <c r="E378" s="15">
        <v>51.2</v>
      </c>
      <c r="F378" s="16">
        <v>167</v>
      </c>
      <c r="G378" s="17"/>
      <c r="H378" s="18"/>
      <c r="I378" s="24" t="s">
        <v>18</v>
      </c>
      <c r="J378" s="24" t="s">
        <v>18</v>
      </c>
      <c r="K378" s="10" t="s">
        <v>16</v>
      </c>
    </row>
    <row r="379" s="2" customFormat="1" ht="16" customHeight="1" spans="1:11">
      <c r="A379" s="10">
        <v>376</v>
      </c>
      <c r="B379" s="10" t="s">
        <v>241</v>
      </c>
      <c r="C379" s="10" t="s">
        <v>408</v>
      </c>
      <c r="D379" s="10" t="str">
        <f>"202305271022"</f>
        <v>202305271022</v>
      </c>
      <c r="E379" s="15">
        <v>50.9</v>
      </c>
      <c r="F379" s="16">
        <v>168</v>
      </c>
      <c r="G379" s="17"/>
      <c r="H379" s="18"/>
      <c r="I379" s="24" t="s">
        <v>18</v>
      </c>
      <c r="J379" s="24" t="s">
        <v>18</v>
      </c>
      <c r="K379" s="10" t="s">
        <v>16</v>
      </c>
    </row>
    <row r="380" s="2" customFormat="1" ht="16" customHeight="1" spans="1:11">
      <c r="A380" s="10">
        <v>377</v>
      </c>
      <c r="B380" s="10" t="s">
        <v>241</v>
      </c>
      <c r="C380" s="10" t="s">
        <v>409</v>
      </c>
      <c r="D380" s="10" t="str">
        <f>"202305270728"</f>
        <v>202305270728</v>
      </c>
      <c r="E380" s="15">
        <v>50.8</v>
      </c>
      <c r="F380" s="16">
        <v>169</v>
      </c>
      <c r="G380" s="17"/>
      <c r="H380" s="18"/>
      <c r="I380" s="24" t="s">
        <v>18</v>
      </c>
      <c r="J380" s="24" t="s">
        <v>18</v>
      </c>
      <c r="K380" s="10" t="s">
        <v>16</v>
      </c>
    </row>
    <row r="381" s="2" customFormat="1" ht="16" customHeight="1" spans="1:11">
      <c r="A381" s="10">
        <v>378</v>
      </c>
      <c r="B381" s="10" t="s">
        <v>241</v>
      </c>
      <c r="C381" s="10" t="s">
        <v>410</v>
      </c>
      <c r="D381" s="10" t="str">
        <f>"202305270957"</f>
        <v>202305270957</v>
      </c>
      <c r="E381" s="15">
        <v>50.8</v>
      </c>
      <c r="F381" s="16">
        <v>169</v>
      </c>
      <c r="G381" s="17"/>
      <c r="H381" s="18"/>
      <c r="I381" s="24" t="s">
        <v>18</v>
      </c>
      <c r="J381" s="24" t="s">
        <v>18</v>
      </c>
      <c r="K381" s="10" t="s">
        <v>16</v>
      </c>
    </row>
    <row r="382" s="2" customFormat="1" ht="16" customHeight="1" spans="1:11">
      <c r="A382" s="10">
        <v>379</v>
      </c>
      <c r="B382" s="10" t="s">
        <v>241</v>
      </c>
      <c r="C382" s="10" t="s">
        <v>411</v>
      </c>
      <c r="D382" s="10" t="str">
        <f>"202305271206"</f>
        <v>202305271206</v>
      </c>
      <c r="E382" s="15">
        <v>50.4</v>
      </c>
      <c r="F382" s="16">
        <v>171</v>
      </c>
      <c r="G382" s="17"/>
      <c r="H382" s="18"/>
      <c r="I382" s="24" t="s">
        <v>18</v>
      </c>
      <c r="J382" s="24" t="s">
        <v>18</v>
      </c>
      <c r="K382" s="10" t="s">
        <v>16</v>
      </c>
    </row>
    <row r="383" s="2" customFormat="1" ht="16" customHeight="1" spans="1:11">
      <c r="A383" s="10">
        <v>380</v>
      </c>
      <c r="B383" s="10" t="s">
        <v>241</v>
      </c>
      <c r="C383" s="10" t="s">
        <v>412</v>
      </c>
      <c r="D383" s="10" t="str">
        <f>"202305270721"</f>
        <v>202305270721</v>
      </c>
      <c r="E383" s="15">
        <v>50</v>
      </c>
      <c r="F383" s="16">
        <v>172</v>
      </c>
      <c r="G383" s="17"/>
      <c r="H383" s="18"/>
      <c r="I383" s="24" t="s">
        <v>18</v>
      </c>
      <c r="J383" s="24" t="s">
        <v>18</v>
      </c>
      <c r="K383" s="10" t="s">
        <v>16</v>
      </c>
    </row>
    <row r="384" s="2" customFormat="1" ht="16" customHeight="1" spans="1:11">
      <c r="A384" s="10">
        <v>381</v>
      </c>
      <c r="B384" s="10" t="s">
        <v>241</v>
      </c>
      <c r="C384" s="10" t="s">
        <v>413</v>
      </c>
      <c r="D384" s="10" t="str">
        <f>"202305271122"</f>
        <v>202305271122</v>
      </c>
      <c r="E384" s="15">
        <v>49.6</v>
      </c>
      <c r="F384" s="16">
        <v>173</v>
      </c>
      <c r="G384" s="17"/>
      <c r="H384" s="18"/>
      <c r="I384" s="24" t="s">
        <v>18</v>
      </c>
      <c r="J384" s="24" t="s">
        <v>18</v>
      </c>
      <c r="K384" s="10" t="s">
        <v>16</v>
      </c>
    </row>
    <row r="385" s="2" customFormat="1" ht="16" customHeight="1" spans="1:11">
      <c r="A385" s="10">
        <v>382</v>
      </c>
      <c r="B385" s="10" t="s">
        <v>241</v>
      </c>
      <c r="C385" s="10" t="s">
        <v>414</v>
      </c>
      <c r="D385" s="10" t="str">
        <f>"202305270608"</f>
        <v>202305270608</v>
      </c>
      <c r="E385" s="15">
        <v>49.5</v>
      </c>
      <c r="F385" s="16">
        <v>174</v>
      </c>
      <c r="G385" s="17"/>
      <c r="H385" s="18"/>
      <c r="I385" s="24" t="s">
        <v>18</v>
      </c>
      <c r="J385" s="24" t="s">
        <v>18</v>
      </c>
      <c r="K385" s="10" t="s">
        <v>16</v>
      </c>
    </row>
    <row r="386" s="2" customFormat="1" ht="16" customHeight="1" spans="1:11">
      <c r="A386" s="10">
        <v>383</v>
      </c>
      <c r="B386" s="10" t="s">
        <v>241</v>
      </c>
      <c r="C386" s="10" t="s">
        <v>415</v>
      </c>
      <c r="D386" s="10" t="str">
        <f>"202305271038"</f>
        <v>202305271038</v>
      </c>
      <c r="E386" s="15">
        <v>49.4</v>
      </c>
      <c r="F386" s="16">
        <v>175</v>
      </c>
      <c r="G386" s="17"/>
      <c r="H386" s="18"/>
      <c r="I386" s="24" t="s">
        <v>18</v>
      </c>
      <c r="J386" s="24" t="s">
        <v>18</v>
      </c>
      <c r="K386" s="10" t="s">
        <v>16</v>
      </c>
    </row>
    <row r="387" s="2" customFormat="1" ht="16" customHeight="1" spans="1:11">
      <c r="A387" s="10">
        <v>384</v>
      </c>
      <c r="B387" s="10" t="s">
        <v>241</v>
      </c>
      <c r="C387" s="10" t="s">
        <v>416</v>
      </c>
      <c r="D387" s="10" t="str">
        <f>"202305270557"</f>
        <v>202305270557</v>
      </c>
      <c r="E387" s="15">
        <v>49.3</v>
      </c>
      <c r="F387" s="16">
        <v>176</v>
      </c>
      <c r="G387" s="17"/>
      <c r="H387" s="18"/>
      <c r="I387" s="24" t="s">
        <v>18</v>
      </c>
      <c r="J387" s="24" t="s">
        <v>18</v>
      </c>
      <c r="K387" s="10" t="s">
        <v>16</v>
      </c>
    </row>
    <row r="388" s="2" customFormat="1" ht="16" customHeight="1" spans="1:11">
      <c r="A388" s="10">
        <v>385</v>
      </c>
      <c r="B388" s="10" t="s">
        <v>241</v>
      </c>
      <c r="C388" s="10" t="s">
        <v>417</v>
      </c>
      <c r="D388" s="10" t="str">
        <f>"202305270738"</f>
        <v>202305270738</v>
      </c>
      <c r="E388" s="15">
        <v>49.3</v>
      </c>
      <c r="F388" s="16">
        <v>176</v>
      </c>
      <c r="G388" s="17"/>
      <c r="H388" s="18"/>
      <c r="I388" s="24" t="s">
        <v>18</v>
      </c>
      <c r="J388" s="24" t="s">
        <v>18</v>
      </c>
      <c r="K388" s="10" t="s">
        <v>16</v>
      </c>
    </row>
    <row r="389" s="2" customFormat="1" ht="16" customHeight="1" spans="1:11">
      <c r="A389" s="10">
        <v>386</v>
      </c>
      <c r="B389" s="10" t="s">
        <v>241</v>
      </c>
      <c r="C389" s="10" t="s">
        <v>418</v>
      </c>
      <c r="D389" s="10" t="str">
        <f>"202305270965"</f>
        <v>202305270965</v>
      </c>
      <c r="E389" s="15">
        <v>49.1</v>
      </c>
      <c r="F389" s="16">
        <v>178</v>
      </c>
      <c r="G389" s="17"/>
      <c r="H389" s="18"/>
      <c r="I389" s="24" t="s">
        <v>18</v>
      </c>
      <c r="J389" s="24" t="s">
        <v>18</v>
      </c>
      <c r="K389" s="10" t="s">
        <v>16</v>
      </c>
    </row>
    <row r="390" s="2" customFormat="1" ht="16" customHeight="1" spans="1:11">
      <c r="A390" s="10">
        <v>387</v>
      </c>
      <c r="B390" s="10" t="s">
        <v>241</v>
      </c>
      <c r="C390" s="10" t="s">
        <v>419</v>
      </c>
      <c r="D390" s="10" t="str">
        <f>"202305271223"</f>
        <v>202305271223</v>
      </c>
      <c r="E390" s="15">
        <v>49.1</v>
      </c>
      <c r="F390" s="16">
        <v>178</v>
      </c>
      <c r="G390" s="17"/>
      <c r="H390" s="18"/>
      <c r="I390" s="24" t="s">
        <v>18</v>
      </c>
      <c r="J390" s="24" t="s">
        <v>18</v>
      </c>
      <c r="K390" s="10" t="s">
        <v>16</v>
      </c>
    </row>
    <row r="391" s="2" customFormat="1" ht="16" customHeight="1" spans="1:11">
      <c r="A391" s="10">
        <v>388</v>
      </c>
      <c r="B391" s="10" t="s">
        <v>241</v>
      </c>
      <c r="C391" s="10" t="s">
        <v>420</v>
      </c>
      <c r="D391" s="10" t="str">
        <f>"202305270637"</f>
        <v>202305270637</v>
      </c>
      <c r="E391" s="15">
        <v>48.9</v>
      </c>
      <c r="F391" s="16">
        <v>180</v>
      </c>
      <c r="G391" s="17"/>
      <c r="H391" s="18"/>
      <c r="I391" s="24" t="s">
        <v>18</v>
      </c>
      <c r="J391" s="24" t="s">
        <v>18</v>
      </c>
      <c r="K391" s="10" t="s">
        <v>16</v>
      </c>
    </row>
    <row r="392" s="2" customFormat="1" ht="16" customHeight="1" spans="1:11">
      <c r="A392" s="10">
        <v>389</v>
      </c>
      <c r="B392" s="10" t="s">
        <v>241</v>
      </c>
      <c r="C392" s="10" t="s">
        <v>421</v>
      </c>
      <c r="D392" s="10" t="str">
        <f>"202305270813"</f>
        <v>202305270813</v>
      </c>
      <c r="E392" s="15">
        <v>48.7</v>
      </c>
      <c r="F392" s="16">
        <v>181</v>
      </c>
      <c r="G392" s="17"/>
      <c r="H392" s="18"/>
      <c r="I392" s="24" t="s">
        <v>18</v>
      </c>
      <c r="J392" s="24" t="s">
        <v>18</v>
      </c>
      <c r="K392" s="10" t="s">
        <v>16</v>
      </c>
    </row>
    <row r="393" s="2" customFormat="1" ht="16" customHeight="1" spans="1:11">
      <c r="A393" s="10">
        <v>390</v>
      </c>
      <c r="B393" s="10" t="s">
        <v>241</v>
      </c>
      <c r="C393" s="10" t="s">
        <v>422</v>
      </c>
      <c r="D393" s="10" t="str">
        <f>"202305270804"</f>
        <v>202305270804</v>
      </c>
      <c r="E393" s="15">
        <v>48.6</v>
      </c>
      <c r="F393" s="16">
        <v>182</v>
      </c>
      <c r="G393" s="17"/>
      <c r="H393" s="18"/>
      <c r="I393" s="24" t="s">
        <v>18</v>
      </c>
      <c r="J393" s="24" t="s">
        <v>18</v>
      </c>
      <c r="K393" s="10" t="s">
        <v>16</v>
      </c>
    </row>
    <row r="394" s="2" customFormat="1" ht="16" customHeight="1" spans="1:11">
      <c r="A394" s="10">
        <v>391</v>
      </c>
      <c r="B394" s="10" t="s">
        <v>241</v>
      </c>
      <c r="C394" s="10" t="s">
        <v>423</v>
      </c>
      <c r="D394" s="10" t="str">
        <f>"202305271260"</f>
        <v>202305271260</v>
      </c>
      <c r="E394" s="15">
        <v>48.6</v>
      </c>
      <c r="F394" s="16">
        <v>182</v>
      </c>
      <c r="G394" s="17"/>
      <c r="H394" s="18"/>
      <c r="I394" s="24" t="s">
        <v>18</v>
      </c>
      <c r="J394" s="24" t="s">
        <v>18</v>
      </c>
      <c r="K394" s="10" t="s">
        <v>16</v>
      </c>
    </row>
    <row r="395" s="2" customFormat="1" ht="16" customHeight="1" spans="1:11">
      <c r="A395" s="10">
        <v>392</v>
      </c>
      <c r="B395" s="10" t="s">
        <v>241</v>
      </c>
      <c r="C395" s="10" t="s">
        <v>424</v>
      </c>
      <c r="D395" s="10" t="str">
        <f>"202305270920"</f>
        <v>202305270920</v>
      </c>
      <c r="E395" s="15">
        <v>48.4</v>
      </c>
      <c r="F395" s="16">
        <v>184</v>
      </c>
      <c r="G395" s="17"/>
      <c r="H395" s="18"/>
      <c r="I395" s="24" t="s">
        <v>18</v>
      </c>
      <c r="J395" s="24" t="s">
        <v>18</v>
      </c>
      <c r="K395" s="10" t="s">
        <v>16</v>
      </c>
    </row>
    <row r="396" s="2" customFormat="1" ht="16" customHeight="1" spans="1:11">
      <c r="A396" s="10">
        <v>393</v>
      </c>
      <c r="B396" s="10" t="s">
        <v>241</v>
      </c>
      <c r="C396" s="10" t="s">
        <v>425</v>
      </c>
      <c r="D396" s="10" t="str">
        <f>"202305270513"</f>
        <v>202305270513</v>
      </c>
      <c r="E396" s="15">
        <v>48</v>
      </c>
      <c r="F396" s="16">
        <v>185</v>
      </c>
      <c r="G396" s="17"/>
      <c r="H396" s="18"/>
      <c r="I396" s="24" t="s">
        <v>18</v>
      </c>
      <c r="J396" s="24" t="s">
        <v>18</v>
      </c>
      <c r="K396" s="10" t="s">
        <v>16</v>
      </c>
    </row>
    <row r="397" s="2" customFormat="1" ht="16" customHeight="1" spans="1:11">
      <c r="A397" s="10">
        <v>394</v>
      </c>
      <c r="B397" s="10" t="s">
        <v>241</v>
      </c>
      <c r="C397" s="10" t="s">
        <v>426</v>
      </c>
      <c r="D397" s="10" t="str">
        <f>"202305271259"</f>
        <v>202305271259</v>
      </c>
      <c r="E397" s="15">
        <v>47.5</v>
      </c>
      <c r="F397" s="16">
        <v>186</v>
      </c>
      <c r="G397" s="17"/>
      <c r="H397" s="18"/>
      <c r="I397" s="24" t="s">
        <v>18</v>
      </c>
      <c r="J397" s="24" t="s">
        <v>18</v>
      </c>
      <c r="K397" s="10" t="s">
        <v>16</v>
      </c>
    </row>
    <row r="398" s="2" customFormat="1" ht="16" customHeight="1" spans="1:11">
      <c r="A398" s="10">
        <v>395</v>
      </c>
      <c r="B398" s="10" t="s">
        <v>241</v>
      </c>
      <c r="C398" s="10" t="s">
        <v>427</v>
      </c>
      <c r="D398" s="10" t="str">
        <f>"202305270743"</f>
        <v>202305270743</v>
      </c>
      <c r="E398" s="15">
        <v>46.9</v>
      </c>
      <c r="F398" s="16">
        <v>187</v>
      </c>
      <c r="G398" s="17"/>
      <c r="H398" s="18"/>
      <c r="I398" s="24" t="s">
        <v>18</v>
      </c>
      <c r="J398" s="24" t="s">
        <v>18</v>
      </c>
      <c r="K398" s="10" t="s">
        <v>16</v>
      </c>
    </row>
    <row r="399" s="2" customFormat="1" ht="16" customHeight="1" spans="1:11">
      <c r="A399" s="10">
        <v>396</v>
      </c>
      <c r="B399" s="10" t="s">
        <v>241</v>
      </c>
      <c r="C399" s="10" t="s">
        <v>428</v>
      </c>
      <c r="D399" s="10" t="str">
        <f>"202305270658"</f>
        <v>202305270658</v>
      </c>
      <c r="E399" s="15">
        <v>46.2</v>
      </c>
      <c r="F399" s="16">
        <v>188</v>
      </c>
      <c r="G399" s="17"/>
      <c r="H399" s="18"/>
      <c r="I399" s="24" t="s">
        <v>18</v>
      </c>
      <c r="J399" s="24" t="s">
        <v>18</v>
      </c>
      <c r="K399" s="10" t="s">
        <v>16</v>
      </c>
    </row>
    <row r="400" s="2" customFormat="1" ht="16" customHeight="1" spans="1:11">
      <c r="A400" s="10">
        <v>397</v>
      </c>
      <c r="B400" s="10" t="s">
        <v>241</v>
      </c>
      <c r="C400" s="10" t="s">
        <v>429</v>
      </c>
      <c r="D400" s="10" t="str">
        <f>"202305270928"</f>
        <v>202305270928</v>
      </c>
      <c r="E400" s="15">
        <v>41.8</v>
      </c>
      <c r="F400" s="16">
        <v>189</v>
      </c>
      <c r="G400" s="17"/>
      <c r="H400" s="19"/>
      <c r="I400" s="24" t="s">
        <v>18</v>
      </c>
      <c r="J400" s="24" t="s">
        <v>18</v>
      </c>
      <c r="K400" s="10" t="s">
        <v>16</v>
      </c>
    </row>
    <row r="401" s="2" customFormat="1" ht="16" customHeight="1" spans="1:11">
      <c r="A401" s="10">
        <v>398</v>
      </c>
      <c r="B401" s="10" t="s">
        <v>241</v>
      </c>
      <c r="C401" s="10" t="s">
        <v>430</v>
      </c>
      <c r="D401" s="10" t="str">
        <f>"202305270501"</f>
        <v>202305270501</v>
      </c>
      <c r="E401" s="15">
        <v>0</v>
      </c>
      <c r="F401" s="16">
        <v>190</v>
      </c>
      <c r="G401" s="17"/>
      <c r="H401" s="20"/>
      <c r="I401" s="24" t="s">
        <v>18</v>
      </c>
      <c r="J401" s="24" t="s">
        <v>18</v>
      </c>
      <c r="K401" s="10" t="s">
        <v>21</v>
      </c>
    </row>
    <row r="402" s="2" customFormat="1" ht="16" customHeight="1" spans="1:11">
      <c r="A402" s="10">
        <v>399</v>
      </c>
      <c r="B402" s="10" t="s">
        <v>241</v>
      </c>
      <c r="C402" s="10" t="s">
        <v>431</v>
      </c>
      <c r="D402" s="10" t="str">
        <f>"202305270502"</f>
        <v>202305270502</v>
      </c>
      <c r="E402" s="15">
        <v>0</v>
      </c>
      <c r="F402" s="16">
        <v>190</v>
      </c>
      <c r="G402" s="17"/>
      <c r="H402" s="20"/>
      <c r="I402" s="24" t="s">
        <v>18</v>
      </c>
      <c r="J402" s="24" t="s">
        <v>18</v>
      </c>
      <c r="K402" s="10" t="s">
        <v>21</v>
      </c>
    </row>
    <row r="403" s="2" customFormat="1" ht="16" customHeight="1" spans="1:11">
      <c r="A403" s="10">
        <v>400</v>
      </c>
      <c r="B403" s="10" t="s">
        <v>241</v>
      </c>
      <c r="C403" s="10" t="s">
        <v>432</v>
      </c>
      <c r="D403" s="10" t="str">
        <f>"202305270503"</f>
        <v>202305270503</v>
      </c>
      <c r="E403" s="15">
        <v>0</v>
      </c>
      <c r="F403" s="16">
        <v>190</v>
      </c>
      <c r="G403" s="17"/>
      <c r="H403" s="20"/>
      <c r="I403" s="24" t="s">
        <v>18</v>
      </c>
      <c r="J403" s="24" t="s">
        <v>18</v>
      </c>
      <c r="K403" s="10" t="s">
        <v>21</v>
      </c>
    </row>
    <row r="404" s="2" customFormat="1" ht="16" customHeight="1" spans="1:11">
      <c r="A404" s="10">
        <v>401</v>
      </c>
      <c r="B404" s="10" t="s">
        <v>241</v>
      </c>
      <c r="C404" s="10" t="s">
        <v>433</v>
      </c>
      <c r="D404" s="10" t="str">
        <f>"202305270504"</f>
        <v>202305270504</v>
      </c>
      <c r="E404" s="15">
        <v>0</v>
      </c>
      <c r="F404" s="16">
        <v>190</v>
      </c>
      <c r="G404" s="17"/>
      <c r="H404" s="20"/>
      <c r="I404" s="24" t="s">
        <v>18</v>
      </c>
      <c r="J404" s="24" t="s">
        <v>18</v>
      </c>
      <c r="K404" s="10" t="s">
        <v>21</v>
      </c>
    </row>
    <row r="405" s="2" customFormat="1" ht="16" customHeight="1" spans="1:11">
      <c r="A405" s="10">
        <v>402</v>
      </c>
      <c r="B405" s="10" t="s">
        <v>241</v>
      </c>
      <c r="C405" s="10" t="s">
        <v>434</v>
      </c>
      <c r="D405" s="10" t="str">
        <f>"202305270505"</f>
        <v>202305270505</v>
      </c>
      <c r="E405" s="15">
        <v>0</v>
      </c>
      <c r="F405" s="16">
        <v>190</v>
      </c>
      <c r="G405" s="17"/>
      <c r="H405" s="20"/>
      <c r="I405" s="24" t="s">
        <v>18</v>
      </c>
      <c r="J405" s="24" t="s">
        <v>18</v>
      </c>
      <c r="K405" s="10" t="s">
        <v>21</v>
      </c>
    </row>
    <row r="406" s="2" customFormat="1" ht="16" customHeight="1" spans="1:11">
      <c r="A406" s="10">
        <v>403</v>
      </c>
      <c r="B406" s="10" t="s">
        <v>241</v>
      </c>
      <c r="C406" s="10" t="s">
        <v>435</v>
      </c>
      <c r="D406" s="10" t="str">
        <f>"202305270506"</f>
        <v>202305270506</v>
      </c>
      <c r="E406" s="15">
        <v>0</v>
      </c>
      <c r="F406" s="16">
        <v>190</v>
      </c>
      <c r="G406" s="17"/>
      <c r="H406" s="20"/>
      <c r="I406" s="24" t="s">
        <v>18</v>
      </c>
      <c r="J406" s="24" t="s">
        <v>18</v>
      </c>
      <c r="K406" s="10" t="s">
        <v>21</v>
      </c>
    </row>
    <row r="407" s="2" customFormat="1" ht="16" customHeight="1" spans="1:11">
      <c r="A407" s="10">
        <v>404</v>
      </c>
      <c r="B407" s="10" t="s">
        <v>241</v>
      </c>
      <c r="C407" s="10" t="s">
        <v>436</v>
      </c>
      <c r="D407" s="10" t="str">
        <f>"202305270508"</f>
        <v>202305270508</v>
      </c>
      <c r="E407" s="15">
        <v>0</v>
      </c>
      <c r="F407" s="16">
        <v>190</v>
      </c>
      <c r="G407" s="17"/>
      <c r="H407" s="20"/>
      <c r="I407" s="24" t="s">
        <v>18</v>
      </c>
      <c r="J407" s="24" t="s">
        <v>18</v>
      </c>
      <c r="K407" s="10" t="s">
        <v>21</v>
      </c>
    </row>
    <row r="408" s="2" customFormat="1" ht="16" customHeight="1" spans="1:11">
      <c r="A408" s="10">
        <v>405</v>
      </c>
      <c r="B408" s="10" t="s">
        <v>241</v>
      </c>
      <c r="C408" s="10" t="s">
        <v>437</v>
      </c>
      <c r="D408" s="10" t="str">
        <f>"202305270509"</f>
        <v>202305270509</v>
      </c>
      <c r="E408" s="15">
        <v>0</v>
      </c>
      <c r="F408" s="16">
        <v>190</v>
      </c>
      <c r="G408" s="17"/>
      <c r="H408" s="20"/>
      <c r="I408" s="24" t="s">
        <v>18</v>
      </c>
      <c r="J408" s="24" t="s">
        <v>18</v>
      </c>
      <c r="K408" s="10" t="s">
        <v>21</v>
      </c>
    </row>
    <row r="409" s="2" customFormat="1" ht="16" customHeight="1" spans="1:11">
      <c r="A409" s="10">
        <v>406</v>
      </c>
      <c r="B409" s="10" t="s">
        <v>241</v>
      </c>
      <c r="C409" s="10" t="s">
        <v>438</v>
      </c>
      <c r="D409" s="10" t="str">
        <f>"202305270514"</f>
        <v>202305270514</v>
      </c>
      <c r="E409" s="15">
        <v>0</v>
      </c>
      <c r="F409" s="16">
        <v>190</v>
      </c>
      <c r="G409" s="17"/>
      <c r="H409" s="20"/>
      <c r="I409" s="24" t="s">
        <v>18</v>
      </c>
      <c r="J409" s="24" t="s">
        <v>18</v>
      </c>
      <c r="K409" s="10" t="s">
        <v>21</v>
      </c>
    </row>
    <row r="410" s="2" customFormat="1" ht="16" customHeight="1" spans="1:11">
      <c r="A410" s="10">
        <v>407</v>
      </c>
      <c r="B410" s="10" t="s">
        <v>241</v>
      </c>
      <c r="C410" s="10" t="s">
        <v>439</v>
      </c>
      <c r="D410" s="10" t="str">
        <f>"202305270515"</f>
        <v>202305270515</v>
      </c>
      <c r="E410" s="15">
        <v>0</v>
      </c>
      <c r="F410" s="16">
        <v>190</v>
      </c>
      <c r="G410" s="17"/>
      <c r="H410" s="20"/>
      <c r="I410" s="24" t="s">
        <v>18</v>
      </c>
      <c r="J410" s="24" t="s">
        <v>18</v>
      </c>
      <c r="K410" s="10" t="s">
        <v>21</v>
      </c>
    </row>
    <row r="411" s="2" customFormat="1" ht="16" customHeight="1" spans="1:11">
      <c r="A411" s="10">
        <v>408</v>
      </c>
      <c r="B411" s="10" t="s">
        <v>241</v>
      </c>
      <c r="C411" s="10" t="s">
        <v>440</v>
      </c>
      <c r="D411" s="10" t="str">
        <f>"202305270519"</f>
        <v>202305270519</v>
      </c>
      <c r="E411" s="15">
        <v>0</v>
      </c>
      <c r="F411" s="16">
        <v>190</v>
      </c>
      <c r="G411" s="17"/>
      <c r="H411" s="20"/>
      <c r="I411" s="24" t="s">
        <v>18</v>
      </c>
      <c r="J411" s="24" t="s">
        <v>18</v>
      </c>
      <c r="K411" s="10" t="s">
        <v>21</v>
      </c>
    </row>
    <row r="412" s="2" customFormat="1" ht="16" customHeight="1" spans="1:11">
      <c r="A412" s="10">
        <v>409</v>
      </c>
      <c r="B412" s="10" t="s">
        <v>241</v>
      </c>
      <c r="C412" s="10" t="s">
        <v>441</v>
      </c>
      <c r="D412" s="10" t="str">
        <f>"202305270520"</f>
        <v>202305270520</v>
      </c>
      <c r="E412" s="15">
        <v>0</v>
      </c>
      <c r="F412" s="16">
        <v>190</v>
      </c>
      <c r="G412" s="17"/>
      <c r="H412" s="20"/>
      <c r="I412" s="24" t="s">
        <v>18</v>
      </c>
      <c r="J412" s="24" t="s">
        <v>18</v>
      </c>
      <c r="K412" s="10" t="s">
        <v>21</v>
      </c>
    </row>
    <row r="413" s="2" customFormat="1" ht="16" customHeight="1" spans="1:11">
      <c r="A413" s="10">
        <v>410</v>
      </c>
      <c r="B413" s="10" t="s">
        <v>241</v>
      </c>
      <c r="C413" s="10" t="s">
        <v>442</v>
      </c>
      <c r="D413" s="10" t="str">
        <f>"202305270521"</f>
        <v>202305270521</v>
      </c>
      <c r="E413" s="15">
        <v>0</v>
      </c>
      <c r="F413" s="16">
        <v>190</v>
      </c>
      <c r="G413" s="17"/>
      <c r="H413" s="20"/>
      <c r="I413" s="24" t="s">
        <v>18</v>
      </c>
      <c r="J413" s="24" t="s">
        <v>18</v>
      </c>
      <c r="K413" s="10" t="s">
        <v>21</v>
      </c>
    </row>
    <row r="414" s="2" customFormat="1" ht="16" customHeight="1" spans="1:11">
      <c r="A414" s="10">
        <v>411</v>
      </c>
      <c r="B414" s="10" t="s">
        <v>241</v>
      </c>
      <c r="C414" s="10" t="s">
        <v>443</v>
      </c>
      <c r="D414" s="10" t="str">
        <f>"202305270523"</f>
        <v>202305270523</v>
      </c>
      <c r="E414" s="15">
        <v>0</v>
      </c>
      <c r="F414" s="16">
        <v>190</v>
      </c>
      <c r="G414" s="17"/>
      <c r="H414" s="20"/>
      <c r="I414" s="24" t="s">
        <v>18</v>
      </c>
      <c r="J414" s="24" t="s">
        <v>18</v>
      </c>
      <c r="K414" s="10" t="s">
        <v>21</v>
      </c>
    </row>
    <row r="415" s="2" customFormat="1" ht="16" customHeight="1" spans="1:11">
      <c r="A415" s="10">
        <v>412</v>
      </c>
      <c r="B415" s="10" t="s">
        <v>241</v>
      </c>
      <c r="C415" s="10" t="s">
        <v>444</v>
      </c>
      <c r="D415" s="10" t="str">
        <f>"202305270524"</f>
        <v>202305270524</v>
      </c>
      <c r="E415" s="15">
        <v>0</v>
      </c>
      <c r="F415" s="16">
        <v>190</v>
      </c>
      <c r="G415" s="17"/>
      <c r="H415" s="20"/>
      <c r="I415" s="24" t="s">
        <v>18</v>
      </c>
      <c r="J415" s="24" t="s">
        <v>18</v>
      </c>
      <c r="K415" s="10" t="s">
        <v>21</v>
      </c>
    </row>
    <row r="416" s="2" customFormat="1" ht="16" customHeight="1" spans="1:11">
      <c r="A416" s="10">
        <v>413</v>
      </c>
      <c r="B416" s="10" t="s">
        <v>241</v>
      </c>
      <c r="C416" s="10" t="s">
        <v>445</v>
      </c>
      <c r="D416" s="10" t="str">
        <f>"202305270527"</f>
        <v>202305270527</v>
      </c>
      <c r="E416" s="15">
        <v>0</v>
      </c>
      <c r="F416" s="16">
        <v>190</v>
      </c>
      <c r="G416" s="17"/>
      <c r="H416" s="20"/>
      <c r="I416" s="24" t="s">
        <v>18</v>
      </c>
      <c r="J416" s="24" t="s">
        <v>18</v>
      </c>
      <c r="K416" s="10" t="s">
        <v>21</v>
      </c>
    </row>
    <row r="417" s="2" customFormat="1" ht="16" customHeight="1" spans="1:11">
      <c r="A417" s="10">
        <v>414</v>
      </c>
      <c r="B417" s="10" t="s">
        <v>241</v>
      </c>
      <c r="C417" s="10" t="s">
        <v>446</v>
      </c>
      <c r="D417" s="10" t="str">
        <f>"202305270528"</f>
        <v>202305270528</v>
      </c>
      <c r="E417" s="15">
        <v>0</v>
      </c>
      <c r="F417" s="16">
        <v>190</v>
      </c>
      <c r="G417" s="17"/>
      <c r="H417" s="20"/>
      <c r="I417" s="24" t="s">
        <v>18</v>
      </c>
      <c r="J417" s="24" t="s">
        <v>18</v>
      </c>
      <c r="K417" s="10" t="s">
        <v>21</v>
      </c>
    </row>
    <row r="418" s="2" customFormat="1" ht="16" customHeight="1" spans="1:11">
      <c r="A418" s="10">
        <v>415</v>
      </c>
      <c r="B418" s="10" t="s">
        <v>241</v>
      </c>
      <c r="C418" s="10" t="s">
        <v>447</v>
      </c>
      <c r="D418" s="10" t="str">
        <f>"202305270529"</f>
        <v>202305270529</v>
      </c>
      <c r="E418" s="15">
        <v>0</v>
      </c>
      <c r="F418" s="16">
        <v>190</v>
      </c>
      <c r="G418" s="17"/>
      <c r="H418" s="20"/>
      <c r="I418" s="24" t="s">
        <v>18</v>
      </c>
      <c r="J418" s="24" t="s">
        <v>18</v>
      </c>
      <c r="K418" s="10" t="s">
        <v>21</v>
      </c>
    </row>
    <row r="419" s="2" customFormat="1" ht="16" customHeight="1" spans="1:11">
      <c r="A419" s="10">
        <v>416</v>
      </c>
      <c r="B419" s="10" t="s">
        <v>241</v>
      </c>
      <c r="C419" s="10" t="s">
        <v>448</v>
      </c>
      <c r="D419" s="10" t="str">
        <f>"202305270531"</f>
        <v>202305270531</v>
      </c>
      <c r="E419" s="15">
        <v>0</v>
      </c>
      <c r="F419" s="16">
        <v>190</v>
      </c>
      <c r="G419" s="17"/>
      <c r="H419" s="20"/>
      <c r="I419" s="24" t="s">
        <v>18</v>
      </c>
      <c r="J419" s="24" t="s">
        <v>18</v>
      </c>
      <c r="K419" s="10" t="s">
        <v>21</v>
      </c>
    </row>
    <row r="420" s="2" customFormat="1" ht="16" customHeight="1" spans="1:11">
      <c r="A420" s="10">
        <v>417</v>
      </c>
      <c r="B420" s="10" t="s">
        <v>241</v>
      </c>
      <c r="C420" s="10" t="s">
        <v>449</v>
      </c>
      <c r="D420" s="10" t="str">
        <f>"202305270532"</f>
        <v>202305270532</v>
      </c>
      <c r="E420" s="15">
        <v>0</v>
      </c>
      <c r="F420" s="16">
        <v>190</v>
      </c>
      <c r="G420" s="17"/>
      <c r="H420" s="20"/>
      <c r="I420" s="24" t="s">
        <v>18</v>
      </c>
      <c r="J420" s="24" t="s">
        <v>18</v>
      </c>
      <c r="K420" s="10" t="s">
        <v>21</v>
      </c>
    </row>
    <row r="421" s="2" customFormat="1" ht="16" customHeight="1" spans="1:11">
      <c r="A421" s="10">
        <v>418</v>
      </c>
      <c r="B421" s="10" t="s">
        <v>241</v>
      </c>
      <c r="C421" s="10" t="s">
        <v>450</v>
      </c>
      <c r="D421" s="10" t="str">
        <f>"202305270533"</f>
        <v>202305270533</v>
      </c>
      <c r="E421" s="15">
        <v>0</v>
      </c>
      <c r="F421" s="16">
        <v>190</v>
      </c>
      <c r="G421" s="17"/>
      <c r="H421" s="20"/>
      <c r="I421" s="24" t="s">
        <v>18</v>
      </c>
      <c r="J421" s="24" t="s">
        <v>18</v>
      </c>
      <c r="K421" s="10" t="s">
        <v>21</v>
      </c>
    </row>
    <row r="422" s="2" customFormat="1" ht="16" customHeight="1" spans="1:11">
      <c r="A422" s="10">
        <v>419</v>
      </c>
      <c r="B422" s="10" t="s">
        <v>241</v>
      </c>
      <c r="C422" s="10" t="s">
        <v>451</v>
      </c>
      <c r="D422" s="10" t="str">
        <f>"202305270535"</f>
        <v>202305270535</v>
      </c>
      <c r="E422" s="15">
        <v>0</v>
      </c>
      <c r="F422" s="16">
        <v>190</v>
      </c>
      <c r="G422" s="17"/>
      <c r="H422" s="20"/>
      <c r="I422" s="24" t="s">
        <v>18</v>
      </c>
      <c r="J422" s="24" t="s">
        <v>18</v>
      </c>
      <c r="K422" s="10" t="s">
        <v>21</v>
      </c>
    </row>
    <row r="423" s="2" customFormat="1" ht="16" customHeight="1" spans="1:11">
      <c r="A423" s="10">
        <v>420</v>
      </c>
      <c r="B423" s="10" t="s">
        <v>241</v>
      </c>
      <c r="C423" s="10" t="s">
        <v>452</v>
      </c>
      <c r="D423" s="10" t="str">
        <f>"202305270536"</f>
        <v>202305270536</v>
      </c>
      <c r="E423" s="15">
        <v>0</v>
      </c>
      <c r="F423" s="16">
        <v>190</v>
      </c>
      <c r="G423" s="17"/>
      <c r="H423" s="20"/>
      <c r="I423" s="24" t="s">
        <v>18</v>
      </c>
      <c r="J423" s="24" t="s">
        <v>18</v>
      </c>
      <c r="K423" s="10" t="s">
        <v>21</v>
      </c>
    </row>
    <row r="424" s="2" customFormat="1" ht="16" customHeight="1" spans="1:11">
      <c r="A424" s="10">
        <v>421</v>
      </c>
      <c r="B424" s="10" t="s">
        <v>241</v>
      </c>
      <c r="C424" s="10" t="s">
        <v>453</v>
      </c>
      <c r="D424" s="10" t="str">
        <f>"202305270540"</f>
        <v>202305270540</v>
      </c>
      <c r="E424" s="15">
        <v>0</v>
      </c>
      <c r="F424" s="16">
        <v>190</v>
      </c>
      <c r="G424" s="17"/>
      <c r="H424" s="20"/>
      <c r="I424" s="24" t="s">
        <v>18</v>
      </c>
      <c r="J424" s="24" t="s">
        <v>18</v>
      </c>
      <c r="K424" s="10" t="s">
        <v>21</v>
      </c>
    </row>
    <row r="425" s="2" customFormat="1" ht="16" customHeight="1" spans="1:11">
      <c r="A425" s="10">
        <v>422</v>
      </c>
      <c r="B425" s="10" t="s">
        <v>241</v>
      </c>
      <c r="C425" s="10" t="s">
        <v>454</v>
      </c>
      <c r="D425" s="10" t="str">
        <f>"202305270545"</f>
        <v>202305270545</v>
      </c>
      <c r="E425" s="15">
        <v>0</v>
      </c>
      <c r="F425" s="16">
        <v>190</v>
      </c>
      <c r="G425" s="17"/>
      <c r="H425" s="20"/>
      <c r="I425" s="24" t="s">
        <v>18</v>
      </c>
      <c r="J425" s="24" t="s">
        <v>18</v>
      </c>
      <c r="K425" s="10" t="s">
        <v>21</v>
      </c>
    </row>
    <row r="426" s="2" customFormat="1" ht="16" customHeight="1" spans="1:11">
      <c r="A426" s="10">
        <v>423</v>
      </c>
      <c r="B426" s="10" t="s">
        <v>241</v>
      </c>
      <c r="C426" s="10" t="s">
        <v>455</v>
      </c>
      <c r="D426" s="10" t="str">
        <f>"202305270547"</f>
        <v>202305270547</v>
      </c>
      <c r="E426" s="15">
        <v>0</v>
      </c>
      <c r="F426" s="16">
        <v>190</v>
      </c>
      <c r="G426" s="17"/>
      <c r="H426" s="20"/>
      <c r="I426" s="24" t="s">
        <v>18</v>
      </c>
      <c r="J426" s="24" t="s">
        <v>18</v>
      </c>
      <c r="K426" s="10" t="s">
        <v>21</v>
      </c>
    </row>
    <row r="427" s="2" customFormat="1" ht="16" customHeight="1" spans="1:11">
      <c r="A427" s="10">
        <v>424</v>
      </c>
      <c r="B427" s="10" t="s">
        <v>241</v>
      </c>
      <c r="C427" s="10" t="s">
        <v>456</v>
      </c>
      <c r="D427" s="10" t="str">
        <f>"202305270548"</f>
        <v>202305270548</v>
      </c>
      <c r="E427" s="15">
        <v>0</v>
      </c>
      <c r="F427" s="16">
        <v>190</v>
      </c>
      <c r="G427" s="17"/>
      <c r="H427" s="20"/>
      <c r="I427" s="24" t="s">
        <v>18</v>
      </c>
      <c r="J427" s="24" t="s">
        <v>18</v>
      </c>
      <c r="K427" s="10" t="s">
        <v>21</v>
      </c>
    </row>
    <row r="428" s="2" customFormat="1" ht="16" customHeight="1" spans="1:11">
      <c r="A428" s="10">
        <v>425</v>
      </c>
      <c r="B428" s="10" t="s">
        <v>241</v>
      </c>
      <c r="C428" s="10" t="s">
        <v>457</v>
      </c>
      <c r="D428" s="10" t="str">
        <f>"202305270550"</f>
        <v>202305270550</v>
      </c>
      <c r="E428" s="15">
        <v>0</v>
      </c>
      <c r="F428" s="16">
        <v>190</v>
      </c>
      <c r="G428" s="17"/>
      <c r="H428" s="20"/>
      <c r="I428" s="24" t="s">
        <v>18</v>
      </c>
      <c r="J428" s="24" t="s">
        <v>18</v>
      </c>
      <c r="K428" s="10" t="s">
        <v>21</v>
      </c>
    </row>
    <row r="429" s="2" customFormat="1" ht="16" customHeight="1" spans="1:11">
      <c r="A429" s="10">
        <v>426</v>
      </c>
      <c r="B429" s="10" t="s">
        <v>241</v>
      </c>
      <c r="C429" s="10" t="s">
        <v>458</v>
      </c>
      <c r="D429" s="10" t="str">
        <f>"202305270552"</f>
        <v>202305270552</v>
      </c>
      <c r="E429" s="15">
        <v>0</v>
      </c>
      <c r="F429" s="16">
        <v>190</v>
      </c>
      <c r="G429" s="17"/>
      <c r="H429" s="20"/>
      <c r="I429" s="24" t="s">
        <v>18</v>
      </c>
      <c r="J429" s="24" t="s">
        <v>18</v>
      </c>
      <c r="K429" s="10" t="s">
        <v>21</v>
      </c>
    </row>
    <row r="430" s="2" customFormat="1" ht="16" customHeight="1" spans="1:11">
      <c r="A430" s="10">
        <v>427</v>
      </c>
      <c r="B430" s="10" t="s">
        <v>241</v>
      </c>
      <c r="C430" s="10" t="s">
        <v>459</v>
      </c>
      <c r="D430" s="10" t="str">
        <f>"202305270553"</f>
        <v>202305270553</v>
      </c>
      <c r="E430" s="15">
        <v>0</v>
      </c>
      <c r="F430" s="16">
        <v>190</v>
      </c>
      <c r="G430" s="17"/>
      <c r="H430" s="20"/>
      <c r="I430" s="24" t="s">
        <v>18</v>
      </c>
      <c r="J430" s="24" t="s">
        <v>18</v>
      </c>
      <c r="K430" s="10" t="s">
        <v>21</v>
      </c>
    </row>
    <row r="431" s="2" customFormat="1" ht="16" customHeight="1" spans="1:11">
      <c r="A431" s="10">
        <v>428</v>
      </c>
      <c r="B431" s="10" t="s">
        <v>241</v>
      </c>
      <c r="C431" s="10" t="s">
        <v>460</v>
      </c>
      <c r="D431" s="10" t="str">
        <f>"202305270555"</f>
        <v>202305270555</v>
      </c>
      <c r="E431" s="15">
        <v>0</v>
      </c>
      <c r="F431" s="16">
        <v>190</v>
      </c>
      <c r="G431" s="17"/>
      <c r="H431" s="20"/>
      <c r="I431" s="24" t="s">
        <v>18</v>
      </c>
      <c r="J431" s="24" t="s">
        <v>18</v>
      </c>
      <c r="K431" s="10" t="s">
        <v>21</v>
      </c>
    </row>
    <row r="432" s="2" customFormat="1" ht="16" customHeight="1" spans="1:11">
      <c r="A432" s="10">
        <v>429</v>
      </c>
      <c r="B432" s="10" t="s">
        <v>241</v>
      </c>
      <c r="C432" s="10" t="s">
        <v>461</v>
      </c>
      <c r="D432" s="10" t="str">
        <f>"202305270556"</f>
        <v>202305270556</v>
      </c>
      <c r="E432" s="15">
        <v>0</v>
      </c>
      <c r="F432" s="16">
        <v>190</v>
      </c>
      <c r="G432" s="17"/>
      <c r="H432" s="20"/>
      <c r="I432" s="24" t="s">
        <v>18</v>
      </c>
      <c r="J432" s="24" t="s">
        <v>18</v>
      </c>
      <c r="K432" s="10" t="s">
        <v>21</v>
      </c>
    </row>
    <row r="433" s="2" customFormat="1" ht="16" customHeight="1" spans="1:11">
      <c r="A433" s="10">
        <v>430</v>
      </c>
      <c r="B433" s="10" t="s">
        <v>241</v>
      </c>
      <c r="C433" s="10" t="s">
        <v>462</v>
      </c>
      <c r="D433" s="10" t="str">
        <f>"202305270559"</f>
        <v>202305270559</v>
      </c>
      <c r="E433" s="15">
        <v>0</v>
      </c>
      <c r="F433" s="16">
        <v>190</v>
      </c>
      <c r="G433" s="17"/>
      <c r="H433" s="20"/>
      <c r="I433" s="24" t="s">
        <v>18</v>
      </c>
      <c r="J433" s="24" t="s">
        <v>18</v>
      </c>
      <c r="K433" s="10" t="s">
        <v>21</v>
      </c>
    </row>
    <row r="434" s="2" customFormat="1" ht="16" customHeight="1" spans="1:11">
      <c r="A434" s="10">
        <v>431</v>
      </c>
      <c r="B434" s="10" t="s">
        <v>241</v>
      </c>
      <c r="C434" s="10" t="s">
        <v>463</v>
      </c>
      <c r="D434" s="10" t="str">
        <f>"202305270560"</f>
        <v>202305270560</v>
      </c>
      <c r="E434" s="15">
        <v>0</v>
      </c>
      <c r="F434" s="16">
        <v>190</v>
      </c>
      <c r="G434" s="17"/>
      <c r="H434" s="20"/>
      <c r="I434" s="24" t="s">
        <v>18</v>
      </c>
      <c r="J434" s="24" t="s">
        <v>18</v>
      </c>
      <c r="K434" s="10" t="s">
        <v>21</v>
      </c>
    </row>
    <row r="435" s="2" customFormat="1" ht="16" customHeight="1" spans="1:11">
      <c r="A435" s="10">
        <v>432</v>
      </c>
      <c r="B435" s="10" t="s">
        <v>241</v>
      </c>
      <c r="C435" s="10" t="s">
        <v>464</v>
      </c>
      <c r="D435" s="10" t="str">
        <f>"202305270561"</f>
        <v>202305270561</v>
      </c>
      <c r="E435" s="15">
        <v>0</v>
      </c>
      <c r="F435" s="16">
        <v>190</v>
      </c>
      <c r="G435" s="17"/>
      <c r="H435" s="20"/>
      <c r="I435" s="24" t="s">
        <v>18</v>
      </c>
      <c r="J435" s="24" t="s">
        <v>18</v>
      </c>
      <c r="K435" s="10" t="s">
        <v>21</v>
      </c>
    </row>
    <row r="436" s="2" customFormat="1" ht="16" customHeight="1" spans="1:11">
      <c r="A436" s="10">
        <v>433</v>
      </c>
      <c r="B436" s="10" t="s">
        <v>241</v>
      </c>
      <c r="C436" s="10" t="s">
        <v>465</v>
      </c>
      <c r="D436" s="10" t="str">
        <f>"202305270563"</f>
        <v>202305270563</v>
      </c>
      <c r="E436" s="15">
        <v>0</v>
      </c>
      <c r="F436" s="16">
        <v>190</v>
      </c>
      <c r="G436" s="17"/>
      <c r="H436" s="20"/>
      <c r="I436" s="24" t="s">
        <v>18</v>
      </c>
      <c r="J436" s="24" t="s">
        <v>18</v>
      </c>
      <c r="K436" s="10" t="s">
        <v>21</v>
      </c>
    </row>
    <row r="437" s="2" customFormat="1" ht="16" customHeight="1" spans="1:11">
      <c r="A437" s="10">
        <v>434</v>
      </c>
      <c r="B437" s="10" t="s">
        <v>241</v>
      </c>
      <c r="C437" s="10" t="s">
        <v>466</v>
      </c>
      <c r="D437" s="10" t="str">
        <f>"202305270564"</f>
        <v>202305270564</v>
      </c>
      <c r="E437" s="15">
        <v>0</v>
      </c>
      <c r="F437" s="16">
        <v>190</v>
      </c>
      <c r="G437" s="17"/>
      <c r="H437" s="20"/>
      <c r="I437" s="24" t="s">
        <v>18</v>
      </c>
      <c r="J437" s="24" t="s">
        <v>18</v>
      </c>
      <c r="K437" s="10" t="s">
        <v>21</v>
      </c>
    </row>
    <row r="438" s="2" customFormat="1" ht="16" customHeight="1" spans="1:11">
      <c r="A438" s="10">
        <v>435</v>
      </c>
      <c r="B438" s="10" t="s">
        <v>241</v>
      </c>
      <c r="C438" s="10" t="s">
        <v>467</v>
      </c>
      <c r="D438" s="10" t="str">
        <f>"202305270601"</f>
        <v>202305270601</v>
      </c>
      <c r="E438" s="15">
        <v>0</v>
      </c>
      <c r="F438" s="16">
        <v>190</v>
      </c>
      <c r="G438" s="17"/>
      <c r="H438" s="20"/>
      <c r="I438" s="24" t="s">
        <v>18</v>
      </c>
      <c r="J438" s="24" t="s">
        <v>18</v>
      </c>
      <c r="K438" s="10" t="s">
        <v>21</v>
      </c>
    </row>
    <row r="439" s="2" customFormat="1" ht="16" customHeight="1" spans="1:11">
      <c r="A439" s="10">
        <v>436</v>
      </c>
      <c r="B439" s="10" t="s">
        <v>241</v>
      </c>
      <c r="C439" s="10" t="s">
        <v>468</v>
      </c>
      <c r="D439" s="10" t="str">
        <f>"202305270603"</f>
        <v>202305270603</v>
      </c>
      <c r="E439" s="15">
        <v>0</v>
      </c>
      <c r="F439" s="16">
        <v>190</v>
      </c>
      <c r="G439" s="17"/>
      <c r="H439" s="20"/>
      <c r="I439" s="24" t="s">
        <v>18</v>
      </c>
      <c r="J439" s="24" t="s">
        <v>18</v>
      </c>
      <c r="K439" s="10" t="s">
        <v>21</v>
      </c>
    </row>
    <row r="440" s="2" customFormat="1" ht="16" customHeight="1" spans="1:11">
      <c r="A440" s="10">
        <v>437</v>
      </c>
      <c r="B440" s="10" t="s">
        <v>241</v>
      </c>
      <c r="C440" s="10" t="s">
        <v>469</v>
      </c>
      <c r="D440" s="10" t="str">
        <f>"202305270604"</f>
        <v>202305270604</v>
      </c>
      <c r="E440" s="15">
        <v>0</v>
      </c>
      <c r="F440" s="16">
        <v>190</v>
      </c>
      <c r="G440" s="17"/>
      <c r="H440" s="20"/>
      <c r="I440" s="24" t="s">
        <v>18</v>
      </c>
      <c r="J440" s="24" t="s">
        <v>18</v>
      </c>
      <c r="K440" s="10" t="s">
        <v>21</v>
      </c>
    </row>
    <row r="441" s="2" customFormat="1" ht="16" customHeight="1" spans="1:11">
      <c r="A441" s="10">
        <v>438</v>
      </c>
      <c r="B441" s="10" t="s">
        <v>241</v>
      </c>
      <c r="C441" s="10" t="s">
        <v>470</v>
      </c>
      <c r="D441" s="10" t="str">
        <f>"202305270605"</f>
        <v>202305270605</v>
      </c>
      <c r="E441" s="15">
        <v>0</v>
      </c>
      <c r="F441" s="16">
        <v>190</v>
      </c>
      <c r="G441" s="17"/>
      <c r="H441" s="20"/>
      <c r="I441" s="24" t="s">
        <v>18</v>
      </c>
      <c r="J441" s="24" t="s">
        <v>18</v>
      </c>
      <c r="K441" s="10" t="s">
        <v>21</v>
      </c>
    </row>
    <row r="442" s="2" customFormat="1" ht="16" customHeight="1" spans="1:11">
      <c r="A442" s="10">
        <v>439</v>
      </c>
      <c r="B442" s="10" t="s">
        <v>241</v>
      </c>
      <c r="C442" s="10" t="s">
        <v>471</v>
      </c>
      <c r="D442" s="10" t="str">
        <f>"202305270611"</f>
        <v>202305270611</v>
      </c>
      <c r="E442" s="15">
        <v>0</v>
      </c>
      <c r="F442" s="16">
        <v>190</v>
      </c>
      <c r="G442" s="17"/>
      <c r="H442" s="20"/>
      <c r="I442" s="24" t="s">
        <v>18</v>
      </c>
      <c r="J442" s="24" t="s">
        <v>18</v>
      </c>
      <c r="K442" s="10" t="s">
        <v>21</v>
      </c>
    </row>
    <row r="443" s="2" customFormat="1" ht="16" customHeight="1" spans="1:11">
      <c r="A443" s="10">
        <v>440</v>
      </c>
      <c r="B443" s="10" t="s">
        <v>241</v>
      </c>
      <c r="C443" s="10" t="s">
        <v>472</v>
      </c>
      <c r="D443" s="10" t="str">
        <f>"202305270613"</f>
        <v>202305270613</v>
      </c>
      <c r="E443" s="15">
        <v>0</v>
      </c>
      <c r="F443" s="16">
        <v>190</v>
      </c>
      <c r="G443" s="17"/>
      <c r="H443" s="20"/>
      <c r="I443" s="24" t="s">
        <v>18</v>
      </c>
      <c r="J443" s="24" t="s">
        <v>18</v>
      </c>
      <c r="K443" s="10" t="s">
        <v>21</v>
      </c>
    </row>
    <row r="444" s="2" customFormat="1" ht="16" customHeight="1" spans="1:11">
      <c r="A444" s="10">
        <v>441</v>
      </c>
      <c r="B444" s="10" t="s">
        <v>241</v>
      </c>
      <c r="C444" s="10" t="s">
        <v>473</v>
      </c>
      <c r="D444" s="10" t="str">
        <f>"202305270614"</f>
        <v>202305270614</v>
      </c>
      <c r="E444" s="15">
        <v>0</v>
      </c>
      <c r="F444" s="16">
        <v>190</v>
      </c>
      <c r="G444" s="17"/>
      <c r="H444" s="20"/>
      <c r="I444" s="24" t="s">
        <v>18</v>
      </c>
      <c r="J444" s="24" t="s">
        <v>18</v>
      </c>
      <c r="K444" s="10" t="s">
        <v>21</v>
      </c>
    </row>
    <row r="445" s="2" customFormat="1" ht="16" customHeight="1" spans="1:11">
      <c r="A445" s="10">
        <v>442</v>
      </c>
      <c r="B445" s="10" t="s">
        <v>241</v>
      </c>
      <c r="C445" s="10" t="s">
        <v>474</v>
      </c>
      <c r="D445" s="10" t="str">
        <f>"202305270615"</f>
        <v>202305270615</v>
      </c>
      <c r="E445" s="15">
        <v>0</v>
      </c>
      <c r="F445" s="16">
        <v>190</v>
      </c>
      <c r="G445" s="17"/>
      <c r="H445" s="20"/>
      <c r="I445" s="24" t="s">
        <v>18</v>
      </c>
      <c r="J445" s="24" t="s">
        <v>18</v>
      </c>
      <c r="K445" s="10" t="s">
        <v>21</v>
      </c>
    </row>
    <row r="446" s="2" customFormat="1" ht="16" customHeight="1" spans="1:11">
      <c r="A446" s="10">
        <v>443</v>
      </c>
      <c r="B446" s="10" t="s">
        <v>241</v>
      </c>
      <c r="C446" s="10" t="s">
        <v>475</v>
      </c>
      <c r="D446" s="10" t="str">
        <f>"202305270617"</f>
        <v>202305270617</v>
      </c>
      <c r="E446" s="15">
        <v>0</v>
      </c>
      <c r="F446" s="16">
        <v>190</v>
      </c>
      <c r="G446" s="17"/>
      <c r="H446" s="20"/>
      <c r="I446" s="24" t="s">
        <v>18</v>
      </c>
      <c r="J446" s="24" t="s">
        <v>18</v>
      </c>
      <c r="K446" s="10" t="s">
        <v>21</v>
      </c>
    </row>
    <row r="447" s="2" customFormat="1" ht="16" customHeight="1" spans="1:11">
      <c r="A447" s="10">
        <v>444</v>
      </c>
      <c r="B447" s="10" t="s">
        <v>241</v>
      </c>
      <c r="C447" s="10" t="s">
        <v>476</v>
      </c>
      <c r="D447" s="10" t="str">
        <f>"202305270618"</f>
        <v>202305270618</v>
      </c>
      <c r="E447" s="15">
        <v>0</v>
      </c>
      <c r="F447" s="16">
        <v>190</v>
      </c>
      <c r="G447" s="17"/>
      <c r="H447" s="20"/>
      <c r="I447" s="24" t="s">
        <v>18</v>
      </c>
      <c r="J447" s="24" t="s">
        <v>18</v>
      </c>
      <c r="K447" s="10" t="s">
        <v>21</v>
      </c>
    </row>
    <row r="448" s="2" customFormat="1" ht="16" customHeight="1" spans="1:11">
      <c r="A448" s="10">
        <v>445</v>
      </c>
      <c r="B448" s="10" t="s">
        <v>241</v>
      </c>
      <c r="C448" s="10" t="s">
        <v>477</v>
      </c>
      <c r="D448" s="10" t="str">
        <f>"202305270623"</f>
        <v>202305270623</v>
      </c>
      <c r="E448" s="15">
        <v>0</v>
      </c>
      <c r="F448" s="16">
        <v>190</v>
      </c>
      <c r="G448" s="17"/>
      <c r="H448" s="20"/>
      <c r="I448" s="24" t="s">
        <v>18</v>
      </c>
      <c r="J448" s="24" t="s">
        <v>18</v>
      </c>
      <c r="K448" s="10" t="s">
        <v>21</v>
      </c>
    </row>
    <row r="449" s="2" customFormat="1" ht="16" customHeight="1" spans="1:11">
      <c r="A449" s="10">
        <v>446</v>
      </c>
      <c r="B449" s="10" t="s">
        <v>241</v>
      </c>
      <c r="C449" s="10" t="s">
        <v>478</v>
      </c>
      <c r="D449" s="10" t="str">
        <f>"202305270624"</f>
        <v>202305270624</v>
      </c>
      <c r="E449" s="15">
        <v>0</v>
      </c>
      <c r="F449" s="16">
        <v>190</v>
      </c>
      <c r="G449" s="17"/>
      <c r="H449" s="20"/>
      <c r="I449" s="24" t="s">
        <v>18</v>
      </c>
      <c r="J449" s="24" t="s">
        <v>18</v>
      </c>
      <c r="K449" s="10" t="s">
        <v>21</v>
      </c>
    </row>
    <row r="450" s="2" customFormat="1" ht="16" customHeight="1" spans="1:11">
      <c r="A450" s="10">
        <v>447</v>
      </c>
      <c r="B450" s="10" t="s">
        <v>241</v>
      </c>
      <c r="C450" s="10" t="s">
        <v>479</v>
      </c>
      <c r="D450" s="10" t="str">
        <f>"202305270625"</f>
        <v>202305270625</v>
      </c>
      <c r="E450" s="15">
        <v>0</v>
      </c>
      <c r="F450" s="16">
        <v>190</v>
      </c>
      <c r="G450" s="17"/>
      <c r="H450" s="20"/>
      <c r="I450" s="24" t="s">
        <v>18</v>
      </c>
      <c r="J450" s="24" t="s">
        <v>18</v>
      </c>
      <c r="K450" s="10" t="s">
        <v>21</v>
      </c>
    </row>
    <row r="451" s="2" customFormat="1" ht="16" customHeight="1" spans="1:11">
      <c r="A451" s="10">
        <v>448</v>
      </c>
      <c r="B451" s="10" t="s">
        <v>241</v>
      </c>
      <c r="C451" s="10" t="s">
        <v>480</v>
      </c>
      <c r="D451" s="10" t="str">
        <f>"202305270626"</f>
        <v>202305270626</v>
      </c>
      <c r="E451" s="15">
        <v>0</v>
      </c>
      <c r="F451" s="16">
        <v>190</v>
      </c>
      <c r="G451" s="17"/>
      <c r="H451" s="20"/>
      <c r="I451" s="24" t="s">
        <v>18</v>
      </c>
      <c r="J451" s="24" t="s">
        <v>18</v>
      </c>
      <c r="K451" s="10" t="s">
        <v>21</v>
      </c>
    </row>
    <row r="452" s="2" customFormat="1" ht="16" customHeight="1" spans="1:11">
      <c r="A452" s="10">
        <v>449</v>
      </c>
      <c r="B452" s="10" t="s">
        <v>241</v>
      </c>
      <c r="C452" s="10" t="s">
        <v>481</v>
      </c>
      <c r="D452" s="10" t="str">
        <f>"202305270627"</f>
        <v>202305270627</v>
      </c>
      <c r="E452" s="15">
        <v>0</v>
      </c>
      <c r="F452" s="16">
        <v>190</v>
      </c>
      <c r="G452" s="17"/>
      <c r="H452" s="20"/>
      <c r="I452" s="24" t="s">
        <v>18</v>
      </c>
      <c r="J452" s="24" t="s">
        <v>18</v>
      </c>
      <c r="K452" s="10" t="s">
        <v>21</v>
      </c>
    </row>
    <row r="453" s="2" customFormat="1" ht="16" customHeight="1" spans="1:11">
      <c r="A453" s="10">
        <v>450</v>
      </c>
      <c r="B453" s="10" t="s">
        <v>241</v>
      </c>
      <c r="C453" s="10" t="s">
        <v>482</v>
      </c>
      <c r="D453" s="10" t="str">
        <f>"202305270628"</f>
        <v>202305270628</v>
      </c>
      <c r="E453" s="15">
        <v>0</v>
      </c>
      <c r="F453" s="16">
        <v>190</v>
      </c>
      <c r="G453" s="17"/>
      <c r="H453" s="20"/>
      <c r="I453" s="24" t="s">
        <v>18</v>
      </c>
      <c r="J453" s="24" t="s">
        <v>18</v>
      </c>
      <c r="K453" s="10" t="s">
        <v>21</v>
      </c>
    </row>
    <row r="454" s="2" customFormat="1" ht="16" customHeight="1" spans="1:11">
      <c r="A454" s="10">
        <v>451</v>
      </c>
      <c r="B454" s="10" t="s">
        <v>241</v>
      </c>
      <c r="C454" s="10" t="s">
        <v>483</v>
      </c>
      <c r="D454" s="10" t="str">
        <f>"202305270629"</f>
        <v>202305270629</v>
      </c>
      <c r="E454" s="15">
        <v>0</v>
      </c>
      <c r="F454" s="16">
        <v>190</v>
      </c>
      <c r="G454" s="17"/>
      <c r="H454" s="20"/>
      <c r="I454" s="24" t="s">
        <v>18</v>
      </c>
      <c r="J454" s="24" t="s">
        <v>18</v>
      </c>
      <c r="K454" s="10" t="s">
        <v>21</v>
      </c>
    </row>
    <row r="455" s="2" customFormat="1" ht="16" customHeight="1" spans="1:11">
      <c r="A455" s="10">
        <v>452</v>
      </c>
      <c r="B455" s="10" t="s">
        <v>241</v>
      </c>
      <c r="C455" s="10" t="s">
        <v>484</v>
      </c>
      <c r="D455" s="10" t="str">
        <f>"202305270630"</f>
        <v>202305270630</v>
      </c>
      <c r="E455" s="15">
        <v>0</v>
      </c>
      <c r="F455" s="16">
        <v>190</v>
      </c>
      <c r="G455" s="17"/>
      <c r="H455" s="20"/>
      <c r="I455" s="24" t="s">
        <v>18</v>
      </c>
      <c r="J455" s="24" t="s">
        <v>18</v>
      </c>
      <c r="K455" s="10" t="s">
        <v>21</v>
      </c>
    </row>
    <row r="456" s="2" customFormat="1" ht="16" customHeight="1" spans="1:11">
      <c r="A456" s="10">
        <v>453</v>
      </c>
      <c r="B456" s="10" t="s">
        <v>241</v>
      </c>
      <c r="C456" s="10" t="s">
        <v>485</v>
      </c>
      <c r="D456" s="10" t="str">
        <f>"202305270631"</f>
        <v>202305270631</v>
      </c>
      <c r="E456" s="15">
        <v>0</v>
      </c>
      <c r="F456" s="16">
        <v>190</v>
      </c>
      <c r="G456" s="17"/>
      <c r="H456" s="20"/>
      <c r="I456" s="24" t="s">
        <v>18</v>
      </c>
      <c r="J456" s="24" t="s">
        <v>18</v>
      </c>
      <c r="K456" s="10" t="s">
        <v>21</v>
      </c>
    </row>
    <row r="457" s="2" customFormat="1" ht="16" customHeight="1" spans="1:11">
      <c r="A457" s="10">
        <v>454</v>
      </c>
      <c r="B457" s="10" t="s">
        <v>241</v>
      </c>
      <c r="C457" s="10" t="s">
        <v>486</v>
      </c>
      <c r="D457" s="10" t="str">
        <f>"202305270632"</f>
        <v>202305270632</v>
      </c>
      <c r="E457" s="15">
        <v>0</v>
      </c>
      <c r="F457" s="16">
        <v>190</v>
      </c>
      <c r="G457" s="17"/>
      <c r="H457" s="20"/>
      <c r="I457" s="24" t="s">
        <v>18</v>
      </c>
      <c r="J457" s="24" t="s">
        <v>18</v>
      </c>
      <c r="K457" s="10" t="s">
        <v>21</v>
      </c>
    </row>
    <row r="458" s="2" customFormat="1" ht="16" customHeight="1" spans="1:11">
      <c r="A458" s="10">
        <v>455</v>
      </c>
      <c r="B458" s="10" t="s">
        <v>241</v>
      </c>
      <c r="C458" s="10" t="s">
        <v>487</v>
      </c>
      <c r="D458" s="10" t="str">
        <f>"202305270633"</f>
        <v>202305270633</v>
      </c>
      <c r="E458" s="15">
        <v>0</v>
      </c>
      <c r="F458" s="16">
        <v>190</v>
      </c>
      <c r="G458" s="17"/>
      <c r="H458" s="20"/>
      <c r="I458" s="24" t="s">
        <v>18</v>
      </c>
      <c r="J458" s="24" t="s">
        <v>18</v>
      </c>
      <c r="K458" s="10" t="s">
        <v>21</v>
      </c>
    </row>
    <row r="459" s="2" customFormat="1" ht="16" customHeight="1" spans="1:11">
      <c r="A459" s="10">
        <v>456</v>
      </c>
      <c r="B459" s="10" t="s">
        <v>241</v>
      </c>
      <c r="C459" s="10" t="s">
        <v>488</v>
      </c>
      <c r="D459" s="10" t="str">
        <f>"202305270634"</f>
        <v>202305270634</v>
      </c>
      <c r="E459" s="15">
        <v>0</v>
      </c>
      <c r="F459" s="16">
        <v>190</v>
      </c>
      <c r="G459" s="17"/>
      <c r="H459" s="20"/>
      <c r="I459" s="24" t="s">
        <v>18</v>
      </c>
      <c r="J459" s="24" t="s">
        <v>18</v>
      </c>
      <c r="K459" s="10" t="s">
        <v>21</v>
      </c>
    </row>
    <row r="460" s="2" customFormat="1" ht="16" customHeight="1" spans="1:11">
      <c r="A460" s="10">
        <v>457</v>
      </c>
      <c r="B460" s="10" t="s">
        <v>241</v>
      </c>
      <c r="C460" s="10" t="s">
        <v>489</v>
      </c>
      <c r="D460" s="10" t="str">
        <f>"202305270638"</f>
        <v>202305270638</v>
      </c>
      <c r="E460" s="15">
        <v>0</v>
      </c>
      <c r="F460" s="16">
        <v>190</v>
      </c>
      <c r="G460" s="17"/>
      <c r="H460" s="20"/>
      <c r="I460" s="24" t="s">
        <v>18</v>
      </c>
      <c r="J460" s="24" t="s">
        <v>18</v>
      </c>
      <c r="K460" s="10" t="s">
        <v>21</v>
      </c>
    </row>
    <row r="461" s="2" customFormat="1" ht="16" customHeight="1" spans="1:11">
      <c r="A461" s="10">
        <v>458</v>
      </c>
      <c r="B461" s="10" t="s">
        <v>241</v>
      </c>
      <c r="C461" s="10" t="s">
        <v>490</v>
      </c>
      <c r="D461" s="10" t="str">
        <f>"202305270641"</f>
        <v>202305270641</v>
      </c>
      <c r="E461" s="15">
        <v>0</v>
      </c>
      <c r="F461" s="16">
        <v>190</v>
      </c>
      <c r="G461" s="17"/>
      <c r="H461" s="20"/>
      <c r="I461" s="24" t="s">
        <v>18</v>
      </c>
      <c r="J461" s="24" t="s">
        <v>18</v>
      </c>
      <c r="K461" s="10" t="s">
        <v>21</v>
      </c>
    </row>
    <row r="462" s="2" customFormat="1" ht="16" customHeight="1" spans="1:11">
      <c r="A462" s="10">
        <v>459</v>
      </c>
      <c r="B462" s="10" t="s">
        <v>241</v>
      </c>
      <c r="C462" s="10" t="s">
        <v>491</v>
      </c>
      <c r="D462" s="10" t="str">
        <f>"202305270645"</f>
        <v>202305270645</v>
      </c>
      <c r="E462" s="15">
        <v>0</v>
      </c>
      <c r="F462" s="16">
        <v>190</v>
      </c>
      <c r="G462" s="17"/>
      <c r="H462" s="20"/>
      <c r="I462" s="24" t="s">
        <v>18</v>
      </c>
      <c r="J462" s="24" t="s">
        <v>18</v>
      </c>
      <c r="K462" s="10" t="s">
        <v>21</v>
      </c>
    </row>
    <row r="463" s="2" customFormat="1" ht="16" customHeight="1" spans="1:11">
      <c r="A463" s="10">
        <v>460</v>
      </c>
      <c r="B463" s="10" t="s">
        <v>241</v>
      </c>
      <c r="C463" s="10" t="s">
        <v>492</v>
      </c>
      <c r="D463" s="10" t="str">
        <f>"202305270646"</f>
        <v>202305270646</v>
      </c>
      <c r="E463" s="15">
        <v>0</v>
      </c>
      <c r="F463" s="16">
        <v>190</v>
      </c>
      <c r="G463" s="17"/>
      <c r="H463" s="20"/>
      <c r="I463" s="24" t="s">
        <v>18</v>
      </c>
      <c r="J463" s="24" t="s">
        <v>18</v>
      </c>
      <c r="K463" s="10" t="s">
        <v>21</v>
      </c>
    </row>
    <row r="464" s="2" customFormat="1" ht="16" customHeight="1" spans="1:11">
      <c r="A464" s="10">
        <v>461</v>
      </c>
      <c r="B464" s="10" t="s">
        <v>241</v>
      </c>
      <c r="C464" s="10" t="s">
        <v>493</v>
      </c>
      <c r="D464" s="10" t="str">
        <f>"202305270647"</f>
        <v>202305270647</v>
      </c>
      <c r="E464" s="15">
        <v>0</v>
      </c>
      <c r="F464" s="16">
        <v>190</v>
      </c>
      <c r="G464" s="17"/>
      <c r="H464" s="20"/>
      <c r="I464" s="24" t="s">
        <v>18</v>
      </c>
      <c r="J464" s="24" t="s">
        <v>18</v>
      </c>
      <c r="K464" s="10" t="s">
        <v>21</v>
      </c>
    </row>
    <row r="465" s="2" customFormat="1" ht="16" customHeight="1" spans="1:11">
      <c r="A465" s="10">
        <v>462</v>
      </c>
      <c r="B465" s="10" t="s">
        <v>241</v>
      </c>
      <c r="C465" s="10" t="s">
        <v>103</v>
      </c>
      <c r="D465" s="10" t="str">
        <f>"202305270648"</f>
        <v>202305270648</v>
      </c>
      <c r="E465" s="15">
        <v>0</v>
      </c>
      <c r="F465" s="16">
        <v>190</v>
      </c>
      <c r="G465" s="17"/>
      <c r="H465" s="20"/>
      <c r="I465" s="24" t="s">
        <v>18</v>
      </c>
      <c r="J465" s="24" t="s">
        <v>18</v>
      </c>
      <c r="K465" s="10" t="s">
        <v>21</v>
      </c>
    </row>
    <row r="466" s="2" customFormat="1" ht="16" customHeight="1" spans="1:11">
      <c r="A466" s="10">
        <v>463</v>
      </c>
      <c r="B466" s="10" t="s">
        <v>241</v>
      </c>
      <c r="C466" s="10" t="s">
        <v>494</v>
      </c>
      <c r="D466" s="10" t="str">
        <f>"202305270650"</f>
        <v>202305270650</v>
      </c>
      <c r="E466" s="15">
        <v>0</v>
      </c>
      <c r="F466" s="16">
        <v>190</v>
      </c>
      <c r="G466" s="17"/>
      <c r="H466" s="20"/>
      <c r="I466" s="24" t="s">
        <v>18</v>
      </c>
      <c r="J466" s="24" t="s">
        <v>18</v>
      </c>
      <c r="K466" s="10" t="s">
        <v>21</v>
      </c>
    </row>
    <row r="467" s="2" customFormat="1" ht="16" customHeight="1" spans="1:11">
      <c r="A467" s="10">
        <v>464</v>
      </c>
      <c r="B467" s="10" t="s">
        <v>241</v>
      </c>
      <c r="C467" s="10" t="s">
        <v>495</v>
      </c>
      <c r="D467" s="10" t="str">
        <f>"202305270651"</f>
        <v>202305270651</v>
      </c>
      <c r="E467" s="15">
        <v>0</v>
      </c>
      <c r="F467" s="16">
        <v>190</v>
      </c>
      <c r="G467" s="17"/>
      <c r="H467" s="20"/>
      <c r="I467" s="24" t="s">
        <v>18</v>
      </c>
      <c r="J467" s="24" t="s">
        <v>18</v>
      </c>
      <c r="K467" s="10" t="s">
        <v>21</v>
      </c>
    </row>
    <row r="468" s="2" customFormat="1" ht="16" customHeight="1" spans="1:11">
      <c r="A468" s="10">
        <v>465</v>
      </c>
      <c r="B468" s="10" t="s">
        <v>241</v>
      </c>
      <c r="C468" s="10" t="s">
        <v>496</v>
      </c>
      <c r="D468" s="10" t="str">
        <f>"202305270652"</f>
        <v>202305270652</v>
      </c>
      <c r="E468" s="15">
        <v>0</v>
      </c>
      <c r="F468" s="16">
        <v>190</v>
      </c>
      <c r="G468" s="17"/>
      <c r="H468" s="20"/>
      <c r="I468" s="24" t="s">
        <v>18</v>
      </c>
      <c r="J468" s="24" t="s">
        <v>18</v>
      </c>
      <c r="K468" s="10" t="s">
        <v>21</v>
      </c>
    </row>
    <row r="469" s="2" customFormat="1" ht="16" customHeight="1" spans="1:11">
      <c r="A469" s="10">
        <v>466</v>
      </c>
      <c r="B469" s="10" t="s">
        <v>241</v>
      </c>
      <c r="C469" s="10" t="s">
        <v>497</v>
      </c>
      <c r="D469" s="10" t="str">
        <f>"202305270654"</f>
        <v>202305270654</v>
      </c>
      <c r="E469" s="15">
        <v>0</v>
      </c>
      <c r="F469" s="16">
        <v>190</v>
      </c>
      <c r="G469" s="17"/>
      <c r="H469" s="20"/>
      <c r="I469" s="24" t="s">
        <v>18</v>
      </c>
      <c r="J469" s="24" t="s">
        <v>18</v>
      </c>
      <c r="K469" s="10" t="s">
        <v>21</v>
      </c>
    </row>
    <row r="470" s="2" customFormat="1" ht="16" customHeight="1" spans="1:11">
      <c r="A470" s="10">
        <v>467</v>
      </c>
      <c r="B470" s="10" t="s">
        <v>241</v>
      </c>
      <c r="C470" s="10" t="s">
        <v>498</v>
      </c>
      <c r="D470" s="10" t="str">
        <f>"202305270655"</f>
        <v>202305270655</v>
      </c>
      <c r="E470" s="15">
        <v>0</v>
      </c>
      <c r="F470" s="16">
        <v>190</v>
      </c>
      <c r="G470" s="17"/>
      <c r="H470" s="20"/>
      <c r="I470" s="24" t="s">
        <v>18</v>
      </c>
      <c r="J470" s="24" t="s">
        <v>18</v>
      </c>
      <c r="K470" s="10" t="s">
        <v>21</v>
      </c>
    </row>
    <row r="471" s="2" customFormat="1" ht="16" customHeight="1" spans="1:11">
      <c r="A471" s="10">
        <v>468</v>
      </c>
      <c r="B471" s="10" t="s">
        <v>241</v>
      </c>
      <c r="C471" s="10" t="s">
        <v>499</v>
      </c>
      <c r="D471" s="10" t="str">
        <f>"202305270656"</f>
        <v>202305270656</v>
      </c>
      <c r="E471" s="15">
        <v>0</v>
      </c>
      <c r="F471" s="16">
        <v>190</v>
      </c>
      <c r="G471" s="17"/>
      <c r="H471" s="20"/>
      <c r="I471" s="24" t="s">
        <v>18</v>
      </c>
      <c r="J471" s="24" t="s">
        <v>18</v>
      </c>
      <c r="K471" s="10" t="s">
        <v>21</v>
      </c>
    </row>
    <row r="472" s="2" customFormat="1" ht="16" customHeight="1" spans="1:11">
      <c r="A472" s="10">
        <v>469</v>
      </c>
      <c r="B472" s="10" t="s">
        <v>241</v>
      </c>
      <c r="C472" s="10" t="s">
        <v>500</v>
      </c>
      <c r="D472" s="10" t="str">
        <f>"202305270657"</f>
        <v>202305270657</v>
      </c>
      <c r="E472" s="15">
        <v>0</v>
      </c>
      <c r="F472" s="16">
        <v>190</v>
      </c>
      <c r="G472" s="17"/>
      <c r="H472" s="20"/>
      <c r="I472" s="24" t="s">
        <v>18</v>
      </c>
      <c r="J472" s="24" t="s">
        <v>18</v>
      </c>
      <c r="K472" s="10" t="s">
        <v>21</v>
      </c>
    </row>
    <row r="473" s="2" customFormat="1" ht="16" customHeight="1" spans="1:11">
      <c r="A473" s="10">
        <v>470</v>
      </c>
      <c r="B473" s="10" t="s">
        <v>241</v>
      </c>
      <c r="C473" s="10" t="s">
        <v>501</v>
      </c>
      <c r="D473" s="10" t="str">
        <f>"202305270660"</f>
        <v>202305270660</v>
      </c>
      <c r="E473" s="15">
        <v>0</v>
      </c>
      <c r="F473" s="16">
        <v>190</v>
      </c>
      <c r="G473" s="17"/>
      <c r="H473" s="20"/>
      <c r="I473" s="24" t="s">
        <v>18</v>
      </c>
      <c r="J473" s="24" t="s">
        <v>18</v>
      </c>
      <c r="K473" s="10" t="s">
        <v>21</v>
      </c>
    </row>
    <row r="474" s="2" customFormat="1" ht="16" customHeight="1" spans="1:11">
      <c r="A474" s="10">
        <v>471</v>
      </c>
      <c r="B474" s="10" t="s">
        <v>241</v>
      </c>
      <c r="C474" s="10" t="s">
        <v>502</v>
      </c>
      <c r="D474" s="10" t="str">
        <f>"202305270661"</f>
        <v>202305270661</v>
      </c>
      <c r="E474" s="15">
        <v>0</v>
      </c>
      <c r="F474" s="16">
        <v>190</v>
      </c>
      <c r="G474" s="17"/>
      <c r="H474" s="20"/>
      <c r="I474" s="24" t="s">
        <v>18</v>
      </c>
      <c r="J474" s="24" t="s">
        <v>18</v>
      </c>
      <c r="K474" s="10" t="s">
        <v>21</v>
      </c>
    </row>
    <row r="475" s="2" customFormat="1" ht="16" customHeight="1" spans="1:11">
      <c r="A475" s="10">
        <v>472</v>
      </c>
      <c r="B475" s="10" t="s">
        <v>241</v>
      </c>
      <c r="C475" s="10" t="s">
        <v>503</v>
      </c>
      <c r="D475" s="10" t="str">
        <f>"202305270662"</f>
        <v>202305270662</v>
      </c>
      <c r="E475" s="15">
        <v>0</v>
      </c>
      <c r="F475" s="16">
        <v>190</v>
      </c>
      <c r="G475" s="17"/>
      <c r="H475" s="20"/>
      <c r="I475" s="24" t="s">
        <v>18</v>
      </c>
      <c r="J475" s="24" t="s">
        <v>18</v>
      </c>
      <c r="K475" s="10" t="s">
        <v>21</v>
      </c>
    </row>
    <row r="476" s="2" customFormat="1" ht="16" customHeight="1" spans="1:11">
      <c r="A476" s="10">
        <v>473</v>
      </c>
      <c r="B476" s="10" t="s">
        <v>241</v>
      </c>
      <c r="C476" s="10" t="s">
        <v>504</v>
      </c>
      <c r="D476" s="10" t="str">
        <f>"202305270663"</f>
        <v>202305270663</v>
      </c>
      <c r="E476" s="15">
        <v>0</v>
      </c>
      <c r="F476" s="16">
        <v>190</v>
      </c>
      <c r="G476" s="17"/>
      <c r="H476" s="20"/>
      <c r="I476" s="24" t="s">
        <v>18</v>
      </c>
      <c r="J476" s="24" t="s">
        <v>18</v>
      </c>
      <c r="K476" s="10" t="s">
        <v>21</v>
      </c>
    </row>
    <row r="477" s="2" customFormat="1" ht="16" customHeight="1" spans="1:11">
      <c r="A477" s="10">
        <v>474</v>
      </c>
      <c r="B477" s="10" t="s">
        <v>241</v>
      </c>
      <c r="C477" s="10" t="s">
        <v>505</v>
      </c>
      <c r="D477" s="10" t="str">
        <f>"202305270664"</f>
        <v>202305270664</v>
      </c>
      <c r="E477" s="15">
        <v>0</v>
      </c>
      <c r="F477" s="16">
        <v>190</v>
      </c>
      <c r="G477" s="17"/>
      <c r="H477" s="20"/>
      <c r="I477" s="24" t="s">
        <v>18</v>
      </c>
      <c r="J477" s="24" t="s">
        <v>18</v>
      </c>
      <c r="K477" s="10" t="s">
        <v>21</v>
      </c>
    </row>
    <row r="478" s="2" customFormat="1" ht="16" customHeight="1" spans="1:11">
      <c r="A478" s="10">
        <v>475</v>
      </c>
      <c r="B478" s="10" t="s">
        <v>241</v>
      </c>
      <c r="C478" s="10" t="s">
        <v>506</v>
      </c>
      <c r="D478" s="10" t="str">
        <f>"202305270701"</f>
        <v>202305270701</v>
      </c>
      <c r="E478" s="15">
        <v>0</v>
      </c>
      <c r="F478" s="16">
        <v>190</v>
      </c>
      <c r="G478" s="17"/>
      <c r="H478" s="20"/>
      <c r="I478" s="24" t="s">
        <v>18</v>
      </c>
      <c r="J478" s="24" t="s">
        <v>18</v>
      </c>
      <c r="K478" s="10" t="s">
        <v>21</v>
      </c>
    </row>
    <row r="479" s="2" customFormat="1" ht="16" customHeight="1" spans="1:11">
      <c r="A479" s="10">
        <v>476</v>
      </c>
      <c r="B479" s="10" t="s">
        <v>241</v>
      </c>
      <c r="C479" s="10" t="s">
        <v>507</v>
      </c>
      <c r="D479" s="10" t="str">
        <f>"202305270707"</f>
        <v>202305270707</v>
      </c>
      <c r="E479" s="15">
        <v>0</v>
      </c>
      <c r="F479" s="16">
        <v>190</v>
      </c>
      <c r="G479" s="17"/>
      <c r="H479" s="20"/>
      <c r="I479" s="24" t="s">
        <v>18</v>
      </c>
      <c r="J479" s="24" t="s">
        <v>18</v>
      </c>
      <c r="K479" s="10" t="s">
        <v>21</v>
      </c>
    </row>
    <row r="480" s="2" customFormat="1" ht="16" customHeight="1" spans="1:11">
      <c r="A480" s="10">
        <v>477</v>
      </c>
      <c r="B480" s="10" t="s">
        <v>241</v>
      </c>
      <c r="C480" s="10" t="s">
        <v>508</v>
      </c>
      <c r="D480" s="10" t="str">
        <f>"202305270708"</f>
        <v>202305270708</v>
      </c>
      <c r="E480" s="15">
        <v>0</v>
      </c>
      <c r="F480" s="16">
        <v>190</v>
      </c>
      <c r="G480" s="17"/>
      <c r="H480" s="20"/>
      <c r="I480" s="24" t="s">
        <v>18</v>
      </c>
      <c r="J480" s="24" t="s">
        <v>18</v>
      </c>
      <c r="K480" s="10" t="s">
        <v>21</v>
      </c>
    </row>
    <row r="481" s="2" customFormat="1" ht="16" customHeight="1" spans="1:11">
      <c r="A481" s="10">
        <v>478</v>
      </c>
      <c r="B481" s="10" t="s">
        <v>241</v>
      </c>
      <c r="C481" s="10" t="s">
        <v>509</v>
      </c>
      <c r="D481" s="10" t="str">
        <f>"202305270709"</f>
        <v>202305270709</v>
      </c>
      <c r="E481" s="15">
        <v>0</v>
      </c>
      <c r="F481" s="16">
        <v>190</v>
      </c>
      <c r="G481" s="17"/>
      <c r="H481" s="20"/>
      <c r="I481" s="24" t="s">
        <v>18</v>
      </c>
      <c r="J481" s="24" t="s">
        <v>18</v>
      </c>
      <c r="K481" s="10" t="s">
        <v>21</v>
      </c>
    </row>
    <row r="482" s="2" customFormat="1" ht="16" customHeight="1" spans="1:11">
      <c r="A482" s="10">
        <v>479</v>
      </c>
      <c r="B482" s="10" t="s">
        <v>241</v>
      </c>
      <c r="C482" s="10" t="s">
        <v>510</v>
      </c>
      <c r="D482" s="10" t="str">
        <f>"202305270711"</f>
        <v>202305270711</v>
      </c>
      <c r="E482" s="15">
        <v>0</v>
      </c>
      <c r="F482" s="16">
        <v>190</v>
      </c>
      <c r="G482" s="17"/>
      <c r="H482" s="20"/>
      <c r="I482" s="24" t="s">
        <v>18</v>
      </c>
      <c r="J482" s="24" t="s">
        <v>18</v>
      </c>
      <c r="K482" s="10" t="s">
        <v>21</v>
      </c>
    </row>
    <row r="483" s="2" customFormat="1" ht="16" customHeight="1" spans="1:11">
      <c r="A483" s="10">
        <v>480</v>
      </c>
      <c r="B483" s="10" t="s">
        <v>241</v>
      </c>
      <c r="C483" s="10" t="s">
        <v>511</v>
      </c>
      <c r="D483" s="10" t="str">
        <f>"202305270712"</f>
        <v>202305270712</v>
      </c>
      <c r="E483" s="15">
        <v>0</v>
      </c>
      <c r="F483" s="16">
        <v>190</v>
      </c>
      <c r="G483" s="17"/>
      <c r="H483" s="20"/>
      <c r="I483" s="24" t="s">
        <v>18</v>
      </c>
      <c r="J483" s="24" t="s">
        <v>18</v>
      </c>
      <c r="K483" s="10" t="s">
        <v>21</v>
      </c>
    </row>
    <row r="484" s="2" customFormat="1" ht="16" customHeight="1" spans="1:11">
      <c r="A484" s="10">
        <v>481</v>
      </c>
      <c r="B484" s="10" t="s">
        <v>241</v>
      </c>
      <c r="C484" s="10" t="s">
        <v>512</v>
      </c>
      <c r="D484" s="10" t="str">
        <f>"202305270713"</f>
        <v>202305270713</v>
      </c>
      <c r="E484" s="15">
        <v>0</v>
      </c>
      <c r="F484" s="16">
        <v>190</v>
      </c>
      <c r="G484" s="17"/>
      <c r="H484" s="20"/>
      <c r="I484" s="24" t="s">
        <v>18</v>
      </c>
      <c r="J484" s="24" t="s">
        <v>18</v>
      </c>
      <c r="K484" s="10" t="s">
        <v>21</v>
      </c>
    </row>
    <row r="485" s="2" customFormat="1" ht="16" customHeight="1" spans="1:11">
      <c r="A485" s="10">
        <v>482</v>
      </c>
      <c r="B485" s="10" t="s">
        <v>241</v>
      </c>
      <c r="C485" s="10" t="s">
        <v>513</v>
      </c>
      <c r="D485" s="10" t="str">
        <f>"202305270714"</f>
        <v>202305270714</v>
      </c>
      <c r="E485" s="15">
        <v>0</v>
      </c>
      <c r="F485" s="16">
        <v>190</v>
      </c>
      <c r="G485" s="17"/>
      <c r="H485" s="20"/>
      <c r="I485" s="24" t="s">
        <v>18</v>
      </c>
      <c r="J485" s="24" t="s">
        <v>18</v>
      </c>
      <c r="K485" s="10" t="s">
        <v>21</v>
      </c>
    </row>
    <row r="486" s="2" customFormat="1" ht="16" customHeight="1" spans="1:11">
      <c r="A486" s="10">
        <v>483</v>
      </c>
      <c r="B486" s="10" t="s">
        <v>241</v>
      </c>
      <c r="C486" s="10" t="s">
        <v>514</v>
      </c>
      <c r="D486" s="10" t="str">
        <f>"202305270715"</f>
        <v>202305270715</v>
      </c>
      <c r="E486" s="15">
        <v>0</v>
      </c>
      <c r="F486" s="16">
        <v>190</v>
      </c>
      <c r="G486" s="17"/>
      <c r="H486" s="20"/>
      <c r="I486" s="24" t="s">
        <v>18</v>
      </c>
      <c r="J486" s="24" t="s">
        <v>18</v>
      </c>
      <c r="K486" s="10" t="s">
        <v>21</v>
      </c>
    </row>
    <row r="487" s="2" customFormat="1" ht="16" customHeight="1" spans="1:11">
      <c r="A487" s="10">
        <v>484</v>
      </c>
      <c r="B487" s="10" t="s">
        <v>241</v>
      </c>
      <c r="C487" s="10" t="s">
        <v>515</v>
      </c>
      <c r="D487" s="10" t="str">
        <f>"202305270717"</f>
        <v>202305270717</v>
      </c>
      <c r="E487" s="15">
        <v>0</v>
      </c>
      <c r="F487" s="16">
        <v>190</v>
      </c>
      <c r="G487" s="17"/>
      <c r="H487" s="20"/>
      <c r="I487" s="24" t="s">
        <v>18</v>
      </c>
      <c r="J487" s="24" t="s">
        <v>18</v>
      </c>
      <c r="K487" s="10" t="s">
        <v>21</v>
      </c>
    </row>
    <row r="488" s="2" customFormat="1" ht="16" customHeight="1" spans="1:11">
      <c r="A488" s="10">
        <v>485</v>
      </c>
      <c r="B488" s="10" t="s">
        <v>241</v>
      </c>
      <c r="C488" s="10" t="s">
        <v>516</v>
      </c>
      <c r="D488" s="10" t="str">
        <f>"202305270719"</f>
        <v>202305270719</v>
      </c>
      <c r="E488" s="15">
        <v>0</v>
      </c>
      <c r="F488" s="16">
        <v>190</v>
      </c>
      <c r="G488" s="17"/>
      <c r="H488" s="20"/>
      <c r="I488" s="24" t="s">
        <v>18</v>
      </c>
      <c r="J488" s="24" t="s">
        <v>18</v>
      </c>
      <c r="K488" s="10" t="s">
        <v>21</v>
      </c>
    </row>
    <row r="489" s="2" customFormat="1" ht="16" customHeight="1" spans="1:11">
      <c r="A489" s="10">
        <v>486</v>
      </c>
      <c r="B489" s="10" t="s">
        <v>241</v>
      </c>
      <c r="C489" s="10" t="s">
        <v>517</v>
      </c>
      <c r="D489" s="10" t="str">
        <f>"202305270720"</f>
        <v>202305270720</v>
      </c>
      <c r="E489" s="15">
        <v>0</v>
      </c>
      <c r="F489" s="16">
        <v>190</v>
      </c>
      <c r="G489" s="17"/>
      <c r="H489" s="20"/>
      <c r="I489" s="24" t="s">
        <v>18</v>
      </c>
      <c r="J489" s="24" t="s">
        <v>18</v>
      </c>
      <c r="K489" s="10" t="s">
        <v>21</v>
      </c>
    </row>
    <row r="490" s="2" customFormat="1" ht="16" customHeight="1" spans="1:11">
      <c r="A490" s="10">
        <v>487</v>
      </c>
      <c r="B490" s="10" t="s">
        <v>241</v>
      </c>
      <c r="C490" s="10" t="s">
        <v>518</v>
      </c>
      <c r="D490" s="10" t="str">
        <f>"202305270722"</f>
        <v>202305270722</v>
      </c>
      <c r="E490" s="15">
        <v>0</v>
      </c>
      <c r="F490" s="16">
        <v>190</v>
      </c>
      <c r="G490" s="17"/>
      <c r="H490" s="20"/>
      <c r="I490" s="24" t="s">
        <v>18</v>
      </c>
      <c r="J490" s="24" t="s">
        <v>18</v>
      </c>
      <c r="K490" s="10" t="s">
        <v>21</v>
      </c>
    </row>
    <row r="491" s="2" customFormat="1" ht="16" customHeight="1" spans="1:11">
      <c r="A491" s="10">
        <v>488</v>
      </c>
      <c r="B491" s="10" t="s">
        <v>241</v>
      </c>
      <c r="C491" s="10" t="s">
        <v>519</v>
      </c>
      <c r="D491" s="10" t="str">
        <f>"202305270723"</f>
        <v>202305270723</v>
      </c>
      <c r="E491" s="15">
        <v>0</v>
      </c>
      <c r="F491" s="16">
        <v>190</v>
      </c>
      <c r="G491" s="17"/>
      <c r="H491" s="20"/>
      <c r="I491" s="24" t="s">
        <v>18</v>
      </c>
      <c r="J491" s="24" t="s">
        <v>18</v>
      </c>
      <c r="K491" s="10" t="s">
        <v>21</v>
      </c>
    </row>
    <row r="492" s="2" customFormat="1" ht="16" customHeight="1" spans="1:11">
      <c r="A492" s="10">
        <v>489</v>
      </c>
      <c r="B492" s="10" t="s">
        <v>241</v>
      </c>
      <c r="C492" s="10" t="s">
        <v>520</v>
      </c>
      <c r="D492" s="10" t="str">
        <f>"202305270724"</f>
        <v>202305270724</v>
      </c>
      <c r="E492" s="15">
        <v>0</v>
      </c>
      <c r="F492" s="16">
        <v>190</v>
      </c>
      <c r="G492" s="17"/>
      <c r="H492" s="20"/>
      <c r="I492" s="24" t="s">
        <v>18</v>
      </c>
      <c r="J492" s="24" t="s">
        <v>18</v>
      </c>
      <c r="K492" s="10" t="s">
        <v>21</v>
      </c>
    </row>
    <row r="493" s="2" customFormat="1" ht="16" customHeight="1" spans="1:11">
      <c r="A493" s="10">
        <v>490</v>
      </c>
      <c r="B493" s="10" t="s">
        <v>241</v>
      </c>
      <c r="C493" s="10" t="s">
        <v>521</v>
      </c>
      <c r="D493" s="10" t="str">
        <f>"202305270725"</f>
        <v>202305270725</v>
      </c>
      <c r="E493" s="15">
        <v>0</v>
      </c>
      <c r="F493" s="16">
        <v>190</v>
      </c>
      <c r="G493" s="17"/>
      <c r="H493" s="20"/>
      <c r="I493" s="24" t="s">
        <v>18</v>
      </c>
      <c r="J493" s="24" t="s">
        <v>18</v>
      </c>
      <c r="K493" s="10" t="s">
        <v>21</v>
      </c>
    </row>
    <row r="494" s="2" customFormat="1" ht="16" customHeight="1" spans="1:11">
      <c r="A494" s="10">
        <v>491</v>
      </c>
      <c r="B494" s="10" t="s">
        <v>241</v>
      </c>
      <c r="C494" s="10" t="s">
        <v>522</v>
      </c>
      <c r="D494" s="10" t="str">
        <f>"202305270730"</f>
        <v>202305270730</v>
      </c>
      <c r="E494" s="15">
        <v>0</v>
      </c>
      <c r="F494" s="16">
        <v>190</v>
      </c>
      <c r="G494" s="17"/>
      <c r="H494" s="20"/>
      <c r="I494" s="24" t="s">
        <v>18</v>
      </c>
      <c r="J494" s="24" t="s">
        <v>18</v>
      </c>
      <c r="K494" s="10" t="s">
        <v>21</v>
      </c>
    </row>
    <row r="495" s="2" customFormat="1" ht="16" customHeight="1" spans="1:11">
      <c r="A495" s="10">
        <v>492</v>
      </c>
      <c r="B495" s="10" t="s">
        <v>241</v>
      </c>
      <c r="C495" s="10" t="s">
        <v>523</v>
      </c>
      <c r="D495" s="10" t="str">
        <f>"202305270731"</f>
        <v>202305270731</v>
      </c>
      <c r="E495" s="15">
        <v>0</v>
      </c>
      <c r="F495" s="16">
        <v>190</v>
      </c>
      <c r="G495" s="17"/>
      <c r="H495" s="20"/>
      <c r="I495" s="24" t="s">
        <v>18</v>
      </c>
      <c r="J495" s="24" t="s">
        <v>18</v>
      </c>
      <c r="K495" s="10" t="s">
        <v>21</v>
      </c>
    </row>
    <row r="496" s="2" customFormat="1" ht="16" customHeight="1" spans="1:11">
      <c r="A496" s="10">
        <v>493</v>
      </c>
      <c r="B496" s="10" t="s">
        <v>241</v>
      </c>
      <c r="C496" s="10" t="s">
        <v>524</v>
      </c>
      <c r="D496" s="10" t="str">
        <f>"202305270733"</f>
        <v>202305270733</v>
      </c>
      <c r="E496" s="15">
        <v>0</v>
      </c>
      <c r="F496" s="16">
        <v>190</v>
      </c>
      <c r="G496" s="17"/>
      <c r="H496" s="20"/>
      <c r="I496" s="24" t="s">
        <v>18</v>
      </c>
      <c r="J496" s="24" t="s">
        <v>18</v>
      </c>
      <c r="K496" s="10" t="s">
        <v>21</v>
      </c>
    </row>
    <row r="497" s="2" customFormat="1" ht="16" customHeight="1" spans="1:11">
      <c r="A497" s="10">
        <v>494</v>
      </c>
      <c r="B497" s="10" t="s">
        <v>241</v>
      </c>
      <c r="C497" s="10" t="s">
        <v>525</v>
      </c>
      <c r="D497" s="10" t="str">
        <f>"202305270734"</f>
        <v>202305270734</v>
      </c>
      <c r="E497" s="15">
        <v>0</v>
      </c>
      <c r="F497" s="16">
        <v>190</v>
      </c>
      <c r="G497" s="17"/>
      <c r="H497" s="20"/>
      <c r="I497" s="24" t="s">
        <v>18</v>
      </c>
      <c r="J497" s="24" t="s">
        <v>18</v>
      </c>
      <c r="K497" s="10" t="s">
        <v>21</v>
      </c>
    </row>
    <row r="498" s="2" customFormat="1" ht="16" customHeight="1" spans="1:11">
      <c r="A498" s="10">
        <v>495</v>
      </c>
      <c r="B498" s="10" t="s">
        <v>241</v>
      </c>
      <c r="C498" s="10" t="s">
        <v>526</v>
      </c>
      <c r="D498" s="10" t="str">
        <f>"202305270735"</f>
        <v>202305270735</v>
      </c>
      <c r="E498" s="15">
        <v>0</v>
      </c>
      <c r="F498" s="16">
        <v>190</v>
      </c>
      <c r="G498" s="17"/>
      <c r="H498" s="20"/>
      <c r="I498" s="24" t="s">
        <v>18</v>
      </c>
      <c r="J498" s="24" t="s">
        <v>18</v>
      </c>
      <c r="K498" s="10" t="s">
        <v>21</v>
      </c>
    </row>
    <row r="499" s="2" customFormat="1" ht="16" customHeight="1" spans="1:11">
      <c r="A499" s="10">
        <v>496</v>
      </c>
      <c r="B499" s="10" t="s">
        <v>241</v>
      </c>
      <c r="C499" s="10" t="s">
        <v>527</v>
      </c>
      <c r="D499" s="10" t="str">
        <f>"202305270736"</f>
        <v>202305270736</v>
      </c>
      <c r="E499" s="15">
        <v>0</v>
      </c>
      <c r="F499" s="16">
        <v>190</v>
      </c>
      <c r="G499" s="17"/>
      <c r="H499" s="20"/>
      <c r="I499" s="24" t="s">
        <v>18</v>
      </c>
      <c r="J499" s="24" t="s">
        <v>18</v>
      </c>
      <c r="K499" s="10" t="s">
        <v>21</v>
      </c>
    </row>
    <row r="500" s="2" customFormat="1" ht="16" customHeight="1" spans="1:11">
      <c r="A500" s="10">
        <v>497</v>
      </c>
      <c r="B500" s="10" t="s">
        <v>241</v>
      </c>
      <c r="C500" s="10" t="s">
        <v>528</v>
      </c>
      <c r="D500" s="10" t="str">
        <f>"202305270742"</f>
        <v>202305270742</v>
      </c>
      <c r="E500" s="15">
        <v>0</v>
      </c>
      <c r="F500" s="16">
        <v>190</v>
      </c>
      <c r="G500" s="17"/>
      <c r="H500" s="20"/>
      <c r="I500" s="24" t="s">
        <v>18</v>
      </c>
      <c r="J500" s="24" t="s">
        <v>18</v>
      </c>
      <c r="K500" s="10" t="s">
        <v>21</v>
      </c>
    </row>
    <row r="501" s="2" customFormat="1" ht="16" customHeight="1" spans="1:11">
      <c r="A501" s="10">
        <v>498</v>
      </c>
      <c r="B501" s="10" t="s">
        <v>241</v>
      </c>
      <c r="C501" s="10" t="s">
        <v>529</v>
      </c>
      <c r="D501" s="10" t="str">
        <f>"202305270744"</f>
        <v>202305270744</v>
      </c>
      <c r="E501" s="15">
        <v>0</v>
      </c>
      <c r="F501" s="16">
        <v>190</v>
      </c>
      <c r="G501" s="17"/>
      <c r="H501" s="20"/>
      <c r="I501" s="24" t="s">
        <v>18</v>
      </c>
      <c r="J501" s="24" t="s">
        <v>18</v>
      </c>
      <c r="K501" s="10" t="s">
        <v>21</v>
      </c>
    </row>
    <row r="502" s="2" customFormat="1" ht="16" customHeight="1" spans="1:11">
      <c r="A502" s="10">
        <v>499</v>
      </c>
      <c r="B502" s="10" t="s">
        <v>241</v>
      </c>
      <c r="C502" s="10" t="s">
        <v>530</v>
      </c>
      <c r="D502" s="10" t="str">
        <f>"202305270801"</f>
        <v>202305270801</v>
      </c>
      <c r="E502" s="15">
        <v>0</v>
      </c>
      <c r="F502" s="16">
        <v>190</v>
      </c>
      <c r="G502" s="17"/>
      <c r="H502" s="20"/>
      <c r="I502" s="24" t="s">
        <v>18</v>
      </c>
      <c r="J502" s="24" t="s">
        <v>18</v>
      </c>
      <c r="K502" s="10" t="s">
        <v>21</v>
      </c>
    </row>
    <row r="503" s="2" customFormat="1" ht="16" customHeight="1" spans="1:11">
      <c r="A503" s="10">
        <v>500</v>
      </c>
      <c r="B503" s="10" t="s">
        <v>241</v>
      </c>
      <c r="C503" s="10" t="s">
        <v>531</v>
      </c>
      <c r="D503" s="10" t="str">
        <f>"202305270802"</f>
        <v>202305270802</v>
      </c>
      <c r="E503" s="15">
        <v>0</v>
      </c>
      <c r="F503" s="16">
        <v>190</v>
      </c>
      <c r="G503" s="17"/>
      <c r="H503" s="20"/>
      <c r="I503" s="24" t="s">
        <v>18</v>
      </c>
      <c r="J503" s="24" t="s">
        <v>18</v>
      </c>
      <c r="K503" s="10" t="s">
        <v>21</v>
      </c>
    </row>
    <row r="504" s="2" customFormat="1" ht="16" customHeight="1" spans="1:11">
      <c r="A504" s="10">
        <v>501</v>
      </c>
      <c r="B504" s="10" t="s">
        <v>241</v>
      </c>
      <c r="C504" s="10" t="s">
        <v>532</v>
      </c>
      <c r="D504" s="10" t="str">
        <f>"202305270803"</f>
        <v>202305270803</v>
      </c>
      <c r="E504" s="15">
        <v>0</v>
      </c>
      <c r="F504" s="16">
        <v>190</v>
      </c>
      <c r="G504" s="17"/>
      <c r="H504" s="20"/>
      <c r="I504" s="24" t="s">
        <v>18</v>
      </c>
      <c r="J504" s="24" t="s">
        <v>18</v>
      </c>
      <c r="K504" s="10" t="s">
        <v>21</v>
      </c>
    </row>
    <row r="505" s="2" customFormat="1" ht="16" customHeight="1" spans="1:11">
      <c r="A505" s="10">
        <v>502</v>
      </c>
      <c r="B505" s="10" t="s">
        <v>241</v>
      </c>
      <c r="C505" s="10" t="s">
        <v>533</v>
      </c>
      <c r="D505" s="10" t="str">
        <f>"202305270805"</f>
        <v>202305270805</v>
      </c>
      <c r="E505" s="15">
        <v>0</v>
      </c>
      <c r="F505" s="16">
        <v>190</v>
      </c>
      <c r="G505" s="17"/>
      <c r="H505" s="20"/>
      <c r="I505" s="24" t="s">
        <v>18</v>
      </c>
      <c r="J505" s="24" t="s">
        <v>18</v>
      </c>
      <c r="K505" s="10" t="s">
        <v>21</v>
      </c>
    </row>
    <row r="506" s="2" customFormat="1" ht="16" customHeight="1" spans="1:11">
      <c r="A506" s="10">
        <v>503</v>
      </c>
      <c r="B506" s="10" t="s">
        <v>241</v>
      </c>
      <c r="C506" s="10" t="s">
        <v>534</v>
      </c>
      <c r="D506" s="10" t="str">
        <f>"202305270808"</f>
        <v>202305270808</v>
      </c>
      <c r="E506" s="15">
        <v>0</v>
      </c>
      <c r="F506" s="16">
        <v>190</v>
      </c>
      <c r="G506" s="17"/>
      <c r="H506" s="20"/>
      <c r="I506" s="24" t="s">
        <v>18</v>
      </c>
      <c r="J506" s="24" t="s">
        <v>18</v>
      </c>
      <c r="K506" s="10" t="s">
        <v>21</v>
      </c>
    </row>
    <row r="507" s="2" customFormat="1" ht="16" customHeight="1" spans="1:11">
      <c r="A507" s="10">
        <v>504</v>
      </c>
      <c r="B507" s="10" t="s">
        <v>241</v>
      </c>
      <c r="C507" s="10" t="s">
        <v>535</v>
      </c>
      <c r="D507" s="10" t="str">
        <f>"202305270810"</f>
        <v>202305270810</v>
      </c>
      <c r="E507" s="15">
        <v>0</v>
      </c>
      <c r="F507" s="16">
        <v>190</v>
      </c>
      <c r="G507" s="17"/>
      <c r="H507" s="20"/>
      <c r="I507" s="24" t="s">
        <v>18</v>
      </c>
      <c r="J507" s="24" t="s">
        <v>18</v>
      </c>
      <c r="K507" s="10" t="s">
        <v>21</v>
      </c>
    </row>
    <row r="508" s="2" customFormat="1" ht="16" customHeight="1" spans="1:11">
      <c r="A508" s="10">
        <v>505</v>
      </c>
      <c r="B508" s="10" t="s">
        <v>241</v>
      </c>
      <c r="C508" s="10" t="s">
        <v>536</v>
      </c>
      <c r="D508" s="10" t="str">
        <f>"202305270812"</f>
        <v>202305270812</v>
      </c>
      <c r="E508" s="15">
        <v>0</v>
      </c>
      <c r="F508" s="16">
        <v>190</v>
      </c>
      <c r="G508" s="17"/>
      <c r="H508" s="20"/>
      <c r="I508" s="24" t="s">
        <v>18</v>
      </c>
      <c r="J508" s="24" t="s">
        <v>18</v>
      </c>
      <c r="K508" s="10" t="s">
        <v>21</v>
      </c>
    </row>
    <row r="509" s="2" customFormat="1" ht="16" customHeight="1" spans="1:11">
      <c r="A509" s="10">
        <v>506</v>
      </c>
      <c r="B509" s="10" t="s">
        <v>241</v>
      </c>
      <c r="C509" s="10" t="s">
        <v>537</v>
      </c>
      <c r="D509" s="10" t="str">
        <f>"202305270814"</f>
        <v>202305270814</v>
      </c>
      <c r="E509" s="15">
        <v>0</v>
      </c>
      <c r="F509" s="16">
        <v>190</v>
      </c>
      <c r="G509" s="17"/>
      <c r="H509" s="20"/>
      <c r="I509" s="24" t="s">
        <v>18</v>
      </c>
      <c r="J509" s="24" t="s">
        <v>18</v>
      </c>
      <c r="K509" s="10" t="s">
        <v>21</v>
      </c>
    </row>
    <row r="510" s="2" customFormat="1" ht="16" customHeight="1" spans="1:11">
      <c r="A510" s="10">
        <v>507</v>
      </c>
      <c r="B510" s="10" t="s">
        <v>241</v>
      </c>
      <c r="C510" s="10" t="s">
        <v>538</v>
      </c>
      <c r="D510" s="10" t="str">
        <f>"202305270815"</f>
        <v>202305270815</v>
      </c>
      <c r="E510" s="15">
        <v>0</v>
      </c>
      <c r="F510" s="16">
        <v>190</v>
      </c>
      <c r="G510" s="17"/>
      <c r="H510" s="20"/>
      <c r="I510" s="24" t="s">
        <v>18</v>
      </c>
      <c r="J510" s="24" t="s">
        <v>18</v>
      </c>
      <c r="K510" s="10" t="s">
        <v>21</v>
      </c>
    </row>
    <row r="511" s="2" customFormat="1" ht="16" customHeight="1" spans="1:11">
      <c r="A511" s="10">
        <v>508</v>
      </c>
      <c r="B511" s="10" t="s">
        <v>241</v>
      </c>
      <c r="C511" s="10" t="s">
        <v>539</v>
      </c>
      <c r="D511" s="10" t="str">
        <f>"202305270818"</f>
        <v>202305270818</v>
      </c>
      <c r="E511" s="15">
        <v>0</v>
      </c>
      <c r="F511" s="16">
        <v>190</v>
      </c>
      <c r="G511" s="17"/>
      <c r="H511" s="20"/>
      <c r="I511" s="24" t="s">
        <v>18</v>
      </c>
      <c r="J511" s="24" t="s">
        <v>18</v>
      </c>
      <c r="K511" s="10" t="s">
        <v>21</v>
      </c>
    </row>
    <row r="512" s="2" customFormat="1" ht="16" customHeight="1" spans="1:11">
      <c r="A512" s="10">
        <v>509</v>
      </c>
      <c r="B512" s="10" t="s">
        <v>241</v>
      </c>
      <c r="C512" s="10" t="s">
        <v>540</v>
      </c>
      <c r="D512" s="10" t="str">
        <f>"202305270819"</f>
        <v>202305270819</v>
      </c>
      <c r="E512" s="15">
        <v>0</v>
      </c>
      <c r="F512" s="16">
        <v>190</v>
      </c>
      <c r="G512" s="17"/>
      <c r="H512" s="20"/>
      <c r="I512" s="24" t="s">
        <v>18</v>
      </c>
      <c r="J512" s="24" t="s">
        <v>18</v>
      </c>
      <c r="K512" s="10" t="s">
        <v>21</v>
      </c>
    </row>
    <row r="513" s="2" customFormat="1" ht="16" customHeight="1" spans="1:11">
      <c r="A513" s="10">
        <v>510</v>
      </c>
      <c r="B513" s="10" t="s">
        <v>241</v>
      </c>
      <c r="C513" s="10" t="s">
        <v>541</v>
      </c>
      <c r="D513" s="10" t="str">
        <f>"202305270820"</f>
        <v>202305270820</v>
      </c>
      <c r="E513" s="15">
        <v>0</v>
      </c>
      <c r="F513" s="16">
        <v>190</v>
      </c>
      <c r="G513" s="17"/>
      <c r="H513" s="20"/>
      <c r="I513" s="24" t="s">
        <v>18</v>
      </c>
      <c r="J513" s="24" t="s">
        <v>18</v>
      </c>
      <c r="K513" s="10" t="s">
        <v>21</v>
      </c>
    </row>
    <row r="514" s="2" customFormat="1" ht="16" customHeight="1" spans="1:11">
      <c r="A514" s="10">
        <v>511</v>
      </c>
      <c r="B514" s="10" t="s">
        <v>241</v>
      </c>
      <c r="C514" s="10" t="s">
        <v>542</v>
      </c>
      <c r="D514" s="10" t="str">
        <f>"202305270821"</f>
        <v>202305270821</v>
      </c>
      <c r="E514" s="15">
        <v>0</v>
      </c>
      <c r="F514" s="16">
        <v>190</v>
      </c>
      <c r="G514" s="17"/>
      <c r="H514" s="20"/>
      <c r="I514" s="24" t="s">
        <v>18</v>
      </c>
      <c r="J514" s="24" t="s">
        <v>18</v>
      </c>
      <c r="K514" s="10" t="s">
        <v>21</v>
      </c>
    </row>
    <row r="515" s="2" customFormat="1" ht="16" customHeight="1" spans="1:11">
      <c r="A515" s="10">
        <v>512</v>
      </c>
      <c r="B515" s="10" t="s">
        <v>241</v>
      </c>
      <c r="C515" s="10" t="s">
        <v>543</v>
      </c>
      <c r="D515" s="10" t="str">
        <f>"202305270822"</f>
        <v>202305270822</v>
      </c>
      <c r="E515" s="15">
        <v>0</v>
      </c>
      <c r="F515" s="16">
        <v>190</v>
      </c>
      <c r="G515" s="17"/>
      <c r="H515" s="20"/>
      <c r="I515" s="24" t="s">
        <v>18</v>
      </c>
      <c r="J515" s="24" t="s">
        <v>18</v>
      </c>
      <c r="K515" s="10" t="s">
        <v>21</v>
      </c>
    </row>
    <row r="516" s="2" customFormat="1" ht="16" customHeight="1" spans="1:11">
      <c r="A516" s="10">
        <v>513</v>
      </c>
      <c r="B516" s="10" t="s">
        <v>241</v>
      </c>
      <c r="C516" s="10" t="s">
        <v>544</v>
      </c>
      <c r="D516" s="10" t="str">
        <f>"202305270823"</f>
        <v>202305270823</v>
      </c>
      <c r="E516" s="15">
        <v>0</v>
      </c>
      <c r="F516" s="16">
        <v>190</v>
      </c>
      <c r="G516" s="17"/>
      <c r="H516" s="20"/>
      <c r="I516" s="24" t="s">
        <v>18</v>
      </c>
      <c r="J516" s="24" t="s">
        <v>18</v>
      </c>
      <c r="K516" s="10" t="s">
        <v>21</v>
      </c>
    </row>
    <row r="517" s="2" customFormat="1" ht="16" customHeight="1" spans="1:11">
      <c r="A517" s="10">
        <v>514</v>
      </c>
      <c r="B517" s="10" t="s">
        <v>241</v>
      </c>
      <c r="C517" s="10" t="s">
        <v>545</v>
      </c>
      <c r="D517" s="10" t="str">
        <f>"202305270824"</f>
        <v>202305270824</v>
      </c>
      <c r="E517" s="15">
        <v>0</v>
      </c>
      <c r="F517" s="16">
        <v>190</v>
      </c>
      <c r="G517" s="17"/>
      <c r="H517" s="20"/>
      <c r="I517" s="24" t="s">
        <v>18</v>
      </c>
      <c r="J517" s="24" t="s">
        <v>18</v>
      </c>
      <c r="K517" s="10" t="s">
        <v>21</v>
      </c>
    </row>
    <row r="518" s="2" customFormat="1" ht="16" customHeight="1" spans="1:11">
      <c r="A518" s="10">
        <v>515</v>
      </c>
      <c r="B518" s="10" t="s">
        <v>241</v>
      </c>
      <c r="C518" s="10" t="s">
        <v>546</v>
      </c>
      <c r="D518" s="10" t="str">
        <f>"202305270825"</f>
        <v>202305270825</v>
      </c>
      <c r="E518" s="15">
        <v>0</v>
      </c>
      <c r="F518" s="16">
        <v>190</v>
      </c>
      <c r="G518" s="17"/>
      <c r="H518" s="20"/>
      <c r="I518" s="24" t="s">
        <v>18</v>
      </c>
      <c r="J518" s="24" t="s">
        <v>18</v>
      </c>
      <c r="K518" s="10" t="s">
        <v>21</v>
      </c>
    </row>
    <row r="519" s="2" customFormat="1" ht="16" customHeight="1" spans="1:11">
      <c r="A519" s="10">
        <v>516</v>
      </c>
      <c r="B519" s="10" t="s">
        <v>241</v>
      </c>
      <c r="C519" s="10" t="s">
        <v>547</v>
      </c>
      <c r="D519" s="10" t="str">
        <f>"202305270827"</f>
        <v>202305270827</v>
      </c>
      <c r="E519" s="15">
        <v>0</v>
      </c>
      <c r="F519" s="16">
        <v>190</v>
      </c>
      <c r="G519" s="17"/>
      <c r="H519" s="20"/>
      <c r="I519" s="24" t="s">
        <v>18</v>
      </c>
      <c r="J519" s="24" t="s">
        <v>18</v>
      </c>
      <c r="K519" s="10" t="s">
        <v>21</v>
      </c>
    </row>
    <row r="520" s="2" customFormat="1" ht="16" customHeight="1" spans="1:11">
      <c r="A520" s="10">
        <v>517</v>
      </c>
      <c r="B520" s="10" t="s">
        <v>241</v>
      </c>
      <c r="C520" s="10" t="s">
        <v>548</v>
      </c>
      <c r="D520" s="10" t="str">
        <f>"202305270828"</f>
        <v>202305270828</v>
      </c>
      <c r="E520" s="15">
        <v>0</v>
      </c>
      <c r="F520" s="16">
        <v>190</v>
      </c>
      <c r="G520" s="17"/>
      <c r="H520" s="20"/>
      <c r="I520" s="24" t="s">
        <v>18</v>
      </c>
      <c r="J520" s="24" t="s">
        <v>18</v>
      </c>
      <c r="K520" s="10" t="s">
        <v>21</v>
      </c>
    </row>
    <row r="521" s="2" customFormat="1" ht="16" customHeight="1" spans="1:11">
      <c r="A521" s="10">
        <v>518</v>
      </c>
      <c r="B521" s="10" t="s">
        <v>241</v>
      </c>
      <c r="C521" s="10" t="s">
        <v>549</v>
      </c>
      <c r="D521" s="10" t="str">
        <f>"202305270831"</f>
        <v>202305270831</v>
      </c>
      <c r="E521" s="15">
        <v>0</v>
      </c>
      <c r="F521" s="16">
        <v>190</v>
      </c>
      <c r="G521" s="17"/>
      <c r="H521" s="20"/>
      <c r="I521" s="24" t="s">
        <v>18</v>
      </c>
      <c r="J521" s="24" t="s">
        <v>18</v>
      </c>
      <c r="K521" s="10" t="s">
        <v>21</v>
      </c>
    </row>
    <row r="522" s="2" customFormat="1" ht="16" customHeight="1" spans="1:11">
      <c r="A522" s="10">
        <v>519</v>
      </c>
      <c r="B522" s="10" t="s">
        <v>241</v>
      </c>
      <c r="C522" s="10" t="s">
        <v>550</v>
      </c>
      <c r="D522" s="10" t="str">
        <f>"202305270832"</f>
        <v>202305270832</v>
      </c>
      <c r="E522" s="15">
        <v>0</v>
      </c>
      <c r="F522" s="16">
        <v>190</v>
      </c>
      <c r="G522" s="17"/>
      <c r="H522" s="20"/>
      <c r="I522" s="24" t="s">
        <v>18</v>
      </c>
      <c r="J522" s="24" t="s">
        <v>18</v>
      </c>
      <c r="K522" s="10" t="s">
        <v>21</v>
      </c>
    </row>
    <row r="523" s="2" customFormat="1" ht="16" customHeight="1" spans="1:11">
      <c r="A523" s="10">
        <v>520</v>
      </c>
      <c r="B523" s="10" t="s">
        <v>241</v>
      </c>
      <c r="C523" s="10" t="s">
        <v>551</v>
      </c>
      <c r="D523" s="10" t="str">
        <f>"202305270833"</f>
        <v>202305270833</v>
      </c>
      <c r="E523" s="15">
        <v>0</v>
      </c>
      <c r="F523" s="16">
        <v>190</v>
      </c>
      <c r="G523" s="17"/>
      <c r="H523" s="20"/>
      <c r="I523" s="24" t="s">
        <v>18</v>
      </c>
      <c r="J523" s="24" t="s">
        <v>18</v>
      </c>
      <c r="K523" s="10" t="s">
        <v>21</v>
      </c>
    </row>
    <row r="524" s="2" customFormat="1" ht="16" customHeight="1" spans="1:11">
      <c r="A524" s="10">
        <v>521</v>
      </c>
      <c r="B524" s="10" t="s">
        <v>241</v>
      </c>
      <c r="C524" s="10" t="s">
        <v>552</v>
      </c>
      <c r="D524" s="10" t="str">
        <f>"202305270836"</f>
        <v>202305270836</v>
      </c>
      <c r="E524" s="15">
        <v>0</v>
      </c>
      <c r="F524" s="16">
        <v>190</v>
      </c>
      <c r="G524" s="17"/>
      <c r="H524" s="20"/>
      <c r="I524" s="24" t="s">
        <v>18</v>
      </c>
      <c r="J524" s="24" t="s">
        <v>18</v>
      </c>
      <c r="K524" s="10" t="s">
        <v>21</v>
      </c>
    </row>
    <row r="525" s="2" customFormat="1" ht="16" customHeight="1" spans="1:11">
      <c r="A525" s="10">
        <v>522</v>
      </c>
      <c r="B525" s="10" t="s">
        <v>241</v>
      </c>
      <c r="C525" s="10" t="s">
        <v>553</v>
      </c>
      <c r="D525" s="10" t="str">
        <f>"202305270837"</f>
        <v>202305270837</v>
      </c>
      <c r="E525" s="15">
        <v>0</v>
      </c>
      <c r="F525" s="16">
        <v>190</v>
      </c>
      <c r="G525" s="17"/>
      <c r="H525" s="20"/>
      <c r="I525" s="24" t="s">
        <v>18</v>
      </c>
      <c r="J525" s="24" t="s">
        <v>18</v>
      </c>
      <c r="K525" s="10" t="s">
        <v>21</v>
      </c>
    </row>
    <row r="526" s="2" customFormat="1" ht="16" customHeight="1" spans="1:11">
      <c r="A526" s="10">
        <v>523</v>
      </c>
      <c r="B526" s="10" t="s">
        <v>241</v>
      </c>
      <c r="C526" s="10" t="s">
        <v>554</v>
      </c>
      <c r="D526" s="10" t="str">
        <f>"202305270838"</f>
        <v>202305270838</v>
      </c>
      <c r="E526" s="15">
        <v>0</v>
      </c>
      <c r="F526" s="16">
        <v>190</v>
      </c>
      <c r="G526" s="17"/>
      <c r="H526" s="20"/>
      <c r="I526" s="24" t="s">
        <v>18</v>
      </c>
      <c r="J526" s="24" t="s">
        <v>18</v>
      </c>
      <c r="K526" s="10" t="s">
        <v>21</v>
      </c>
    </row>
    <row r="527" s="2" customFormat="1" ht="16" customHeight="1" spans="1:11">
      <c r="A527" s="10">
        <v>524</v>
      </c>
      <c r="B527" s="10" t="s">
        <v>241</v>
      </c>
      <c r="C527" s="10" t="s">
        <v>555</v>
      </c>
      <c r="D527" s="10" t="str">
        <f>"202305270839"</f>
        <v>202305270839</v>
      </c>
      <c r="E527" s="15">
        <v>0</v>
      </c>
      <c r="F527" s="16">
        <v>190</v>
      </c>
      <c r="G527" s="17"/>
      <c r="H527" s="20"/>
      <c r="I527" s="24" t="s">
        <v>18</v>
      </c>
      <c r="J527" s="24" t="s">
        <v>18</v>
      </c>
      <c r="K527" s="10" t="s">
        <v>21</v>
      </c>
    </row>
    <row r="528" s="2" customFormat="1" ht="16" customHeight="1" spans="1:11">
      <c r="A528" s="10">
        <v>525</v>
      </c>
      <c r="B528" s="10" t="s">
        <v>241</v>
      </c>
      <c r="C528" s="10" t="s">
        <v>556</v>
      </c>
      <c r="D528" s="10" t="str">
        <f>"202305270840"</f>
        <v>202305270840</v>
      </c>
      <c r="E528" s="15">
        <v>0</v>
      </c>
      <c r="F528" s="16">
        <v>190</v>
      </c>
      <c r="G528" s="17"/>
      <c r="H528" s="20"/>
      <c r="I528" s="24" t="s">
        <v>18</v>
      </c>
      <c r="J528" s="24" t="s">
        <v>18</v>
      </c>
      <c r="K528" s="10" t="s">
        <v>21</v>
      </c>
    </row>
    <row r="529" s="2" customFormat="1" ht="16" customHeight="1" spans="1:11">
      <c r="A529" s="10">
        <v>526</v>
      </c>
      <c r="B529" s="10" t="s">
        <v>241</v>
      </c>
      <c r="C529" s="10" t="s">
        <v>557</v>
      </c>
      <c r="D529" s="10" t="str">
        <f>"202305270843"</f>
        <v>202305270843</v>
      </c>
      <c r="E529" s="15">
        <v>0</v>
      </c>
      <c r="F529" s="16">
        <v>190</v>
      </c>
      <c r="G529" s="17"/>
      <c r="H529" s="20"/>
      <c r="I529" s="24" t="s">
        <v>18</v>
      </c>
      <c r="J529" s="24" t="s">
        <v>18</v>
      </c>
      <c r="K529" s="10" t="s">
        <v>21</v>
      </c>
    </row>
    <row r="530" s="2" customFormat="1" ht="16" customHeight="1" spans="1:11">
      <c r="A530" s="10">
        <v>527</v>
      </c>
      <c r="B530" s="10" t="s">
        <v>241</v>
      </c>
      <c r="C530" s="10" t="s">
        <v>558</v>
      </c>
      <c r="D530" s="10" t="str">
        <f>"202305270844"</f>
        <v>202305270844</v>
      </c>
      <c r="E530" s="15">
        <v>0</v>
      </c>
      <c r="F530" s="16">
        <v>190</v>
      </c>
      <c r="G530" s="17"/>
      <c r="H530" s="20"/>
      <c r="I530" s="24" t="s">
        <v>18</v>
      </c>
      <c r="J530" s="24" t="s">
        <v>18</v>
      </c>
      <c r="K530" s="10" t="s">
        <v>21</v>
      </c>
    </row>
    <row r="531" s="2" customFormat="1" ht="16" customHeight="1" spans="1:11">
      <c r="A531" s="10">
        <v>528</v>
      </c>
      <c r="B531" s="10" t="s">
        <v>241</v>
      </c>
      <c r="C531" s="10" t="s">
        <v>559</v>
      </c>
      <c r="D531" s="10" t="str">
        <f>"202305270901"</f>
        <v>202305270901</v>
      </c>
      <c r="E531" s="15">
        <v>0</v>
      </c>
      <c r="F531" s="16">
        <v>190</v>
      </c>
      <c r="G531" s="17"/>
      <c r="H531" s="20"/>
      <c r="I531" s="24" t="s">
        <v>18</v>
      </c>
      <c r="J531" s="24" t="s">
        <v>18</v>
      </c>
      <c r="K531" s="10" t="s">
        <v>21</v>
      </c>
    </row>
    <row r="532" s="2" customFormat="1" ht="16" customHeight="1" spans="1:11">
      <c r="A532" s="10">
        <v>529</v>
      </c>
      <c r="B532" s="10" t="s">
        <v>241</v>
      </c>
      <c r="C532" s="10" t="s">
        <v>560</v>
      </c>
      <c r="D532" s="10" t="str">
        <f>"202305270902"</f>
        <v>202305270902</v>
      </c>
      <c r="E532" s="15">
        <v>0</v>
      </c>
      <c r="F532" s="16">
        <v>190</v>
      </c>
      <c r="G532" s="17"/>
      <c r="H532" s="20"/>
      <c r="I532" s="24" t="s">
        <v>18</v>
      </c>
      <c r="J532" s="24" t="s">
        <v>18</v>
      </c>
      <c r="K532" s="10" t="s">
        <v>21</v>
      </c>
    </row>
    <row r="533" s="2" customFormat="1" ht="16" customHeight="1" spans="1:11">
      <c r="A533" s="10">
        <v>530</v>
      </c>
      <c r="B533" s="10" t="s">
        <v>241</v>
      </c>
      <c r="C533" s="10" t="s">
        <v>561</v>
      </c>
      <c r="D533" s="10" t="str">
        <f>"202305270903"</f>
        <v>202305270903</v>
      </c>
      <c r="E533" s="15">
        <v>0</v>
      </c>
      <c r="F533" s="16">
        <v>190</v>
      </c>
      <c r="G533" s="17"/>
      <c r="H533" s="20"/>
      <c r="I533" s="24" t="s">
        <v>18</v>
      </c>
      <c r="J533" s="24" t="s">
        <v>18</v>
      </c>
      <c r="K533" s="10" t="s">
        <v>21</v>
      </c>
    </row>
    <row r="534" s="2" customFormat="1" ht="16" customHeight="1" spans="1:11">
      <c r="A534" s="10">
        <v>531</v>
      </c>
      <c r="B534" s="10" t="s">
        <v>241</v>
      </c>
      <c r="C534" s="10" t="s">
        <v>562</v>
      </c>
      <c r="D534" s="10" t="str">
        <f>"202305270904"</f>
        <v>202305270904</v>
      </c>
      <c r="E534" s="15">
        <v>0</v>
      </c>
      <c r="F534" s="16">
        <v>190</v>
      </c>
      <c r="G534" s="17"/>
      <c r="H534" s="20"/>
      <c r="I534" s="24" t="s">
        <v>18</v>
      </c>
      <c r="J534" s="24" t="s">
        <v>18</v>
      </c>
      <c r="K534" s="10" t="s">
        <v>21</v>
      </c>
    </row>
    <row r="535" s="2" customFormat="1" ht="16" customHeight="1" spans="1:11">
      <c r="A535" s="10">
        <v>532</v>
      </c>
      <c r="B535" s="10" t="s">
        <v>241</v>
      </c>
      <c r="C535" s="10" t="s">
        <v>563</v>
      </c>
      <c r="D535" s="10" t="str">
        <f>"202305270907"</f>
        <v>202305270907</v>
      </c>
      <c r="E535" s="15">
        <v>0</v>
      </c>
      <c r="F535" s="16">
        <v>190</v>
      </c>
      <c r="G535" s="17"/>
      <c r="H535" s="20"/>
      <c r="I535" s="24" t="s">
        <v>18</v>
      </c>
      <c r="J535" s="24" t="s">
        <v>18</v>
      </c>
      <c r="K535" s="10" t="s">
        <v>21</v>
      </c>
    </row>
    <row r="536" s="2" customFormat="1" ht="16" customHeight="1" spans="1:11">
      <c r="A536" s="10">
        <v>533</v>
      </c>
      <c r="B536" s="10" t="s">
        <v>241</v>
      </c>
      <c r="C536" s="10" t="s">
        <v>564</v>
      </c>
      <c r="D536" s="10" t="str">
        <f>"202305270908"</f>
        <v>202305270908</v>
      </c>
      <c r="E536" s="15">
        <v>0</v>
      </c>
      <c r="F536" s="16">
        <v>190</v>
      </c>
      <c r="G536" s="17"/>
      <c r="H536" s="20"/>
      <c r="I536" s="24" t="s">
        <v>18</v>
      </c>
      <c r="J536" s="24" t="s">
        <v>18</v>
      </c>
      <c r="K536" s="10" t="s">
        <v>21</v>
      </c>
    </row>
    <row r="537" s="2" customFormat="1" ht="16" customHeight="1" spans="1:11">
      <c r="A537" s="10">
        <v>534</v>
      </c>
      <c r="B537" s="10" t="s">
        <v>241</v>
      </c>
      <c r="C537" s="10" t="s">
        <v>565</v>
      </c>
      <c r="D537" s="10" t="str">
        <f>"202305270909"</f>
        <v>202305270909</v>
      </c>
      <c r="E537" s="15">
        <v>0</v>
      </c>
      <c r="F537" s="16">
        <v>190</v>
      </c>
      <c r="G537" s="17"/>
      <c r="H537" s="20"/>
      <c r="I537" s="24" t="s">
        <v>18</v>
      </c>
      <c r="J537" s="24" t="s">
        <v>18</v>
      </c>
      <c r="K537" s="10" t="s">
        <v>21</v>
      </c>
    </row>
    <row r="538" s="2" customFormat="1" ht="16" customHeight="1" spans="1:11">
      <c r="A538" s="10">
        <v>535</v>
      </c>
      <c r="B538" s="10" t="s">
        <v>241</v>
      </c>
      <c r="C538" s="10" t="s">
        <v>566</v>
      </c>
      <c r="D538" s="10" t="str">
        <f>"202305270910"</f>
        <v>202305270910</v>
      </c>
      <c r="E538" s="15">
        <v>0</v>
      </c>
      <c r="F538" s="16">
        <v>190</v>
      </c>
      <c r="G538" s="17"/>
      <c r="H538" s="20"/>
      <c r="I538" s="24" t="s">
        <v>18</v>
      </c>
      <c r="J538" s="24" t="s">
        <v>18</v>
      </c>
      <c r="K538" s="10" t="s">
        <v>21</v>
      </c>
    </row>
    <row r="539" s="2" customFormat="1" ht="16" customHeight="1" spans="1:11">
      <c r="A539" s="10">
        <v>536</v>
      </c>
      <c r="B539" s="10" t="s">
        <v>241</v>
      </c>
      <c r="C539" s="10" t="s">
        <v>567</v>
      </c>
      <c r="D539" s="10" t="str">
        <f>"202305270911"</f>
        <v>202305270911</v>
      </c>
      <c r="E539" s="15">
        <v>0</v>
      </c>
      <c r="F539" s="16">
        <v>190</v>
      </c>
      <c r="G539" s="17"/>
      <c r="H539" s="20"/>
      <c r="I539" s="24" t="s">
        <v>18</v>
      </c>
      <c r="J539" s="24" t="s">
        <v>18</v>
      </c>
      <c r="K539" s="10" t="s">
        <v>21</v>
      </c>
    </row>
    <row r="540" s="2" customFormat="1" ht="16" customHeight="1" spans="1:11">
      <c r="A540" s="10">
        <v>537</v>
      </c>
      <c r="B540" s="10" t="s">
        <v>241</v>
      </c>
      <c r="C540" s="10" t="s">
        <v>568</v>
      </c>
      <c r="D540" s="10" t="str">
        <f>"202305270913"</f>
        <v>202305270913</v>
      </c>
      <c r="E540" s="15">
        <v>0</v>
      </c>
      <c r="F540" s="16">
        <v>190</v>
      </c>
      <c r="G540" s="17"/>
      <c r="H540" s="20"/>
      <c r="I540" s="24" t="s">
        <v>18</v>
      </c>
      <c r="J540" s="24" t="s">
        <v>18</v>
      </c>
      <c r="K540" s="10" t="s">
        <v>21</v>
      </c>
    </row>
    <row r="541" s="2" customFormat="1" ht="16" customHeight="1" spans="1:11">
      <c r="A541" s="10">
        <v>538</v>
      </c>
      <c r="B541" s="10" t="s">
        <v>241</v>
      </c>
      <c r="C541" s="10" t="s">
        <v>569</v>
      </c>
      <c r="D541" s="10" t="str">
        <f>"202305270914"</f>
        <v>202305270914</v>
      </c>
      <c r="E541" s="15">
        <v>0</v>
      </c>
      <c r="F541" s="16">
        <v>190</v>
      </c>
      <c r="G541" s="17"/>
      <c r="H541" s="20"/>
      <c r="I541" s="24" t="s">
        <v>18</v>
      </c>
      <c r="J541" s="24" t="s">
        <v>18</v>
      </c>
      <c r="K541" s="10" t="s">
        <v>21</v>
      </c>
    </row>
    <row r="542" s="2" customFormat="1" ht="16" customHeight="1" spans="1:11">
      <c r="A542" s="10">
        <v>539</v>
      </c>
      <c r="B542" s="10" t="s">
        <v>241</v>
      </c>
      <c r="C542" s="10" t="s">
        <v>570</v>
      </c>
      <c r="D542" s="10" t="str">
        <f>"202305270915"</f>
        <v>202305270915</v>
      </c>
      <c r="E542" s="15">
        <v>0</v>
      </c>
      <c r="F542" s="16">
        <v>190</v>
      </c>
      <c r="G542" s="17"/>
      <c r="H542" s="20"/>
      <c r="I542" s="24" t="s">
        <v>18</v>
      </c>
      <c r="J542" s="24" t="s">
        <v>18</v>
      </c>
      <c r="K542" s="10" t="s">
        <v>21</v>
      </c>
    </row>
    <row r="543" s="2" customFormat="1" ht="16" customHeight="1" spans="1:11">
      <c r="A543" s="10">
        <v>540</v>
      </c>
      <c r="B543" s="10" t="s">
        <v>241</v>
      </c>
      <c r="C543" s="10" t="s">
        <v>571</v>
      </c>
      <c r="D543" s="10" t="str">
        <f>"202305270918"</f>
        <v>202305270918</v>
      </c>
      <c r="E543" s="15">
        <v>0</v>
      </c>
      <c r="F543" s="16">
        <v>190</v>
      </c>
      <c r="G543" s="17"/>
      <c r="H543" s="20"/>
      <c r="I543" s="24" t="s">
        <v>18</v>
      </c>
      <c r="J543" s="24" t="s">
        <v>18</v>
      </c>
      <c r="K543" s="10" t="s">
        <v>21</v>
      </c>
    </row>
    <row r="544" s="2" customFormat="1" ht="16" customHeight="1" spans="1:11">
      <c r="A544" s="10">
        <v>541</v>
      </c>
      <c r="B544" s="10" t="s">
        <v>241</v>
      </c>
      <c r="C544" s="10" t="s">
        <v>572</v>
      </c>
      <c r="D544" s="10" t="str">
        <f>"202305270921"</f>
        <v>202305270921</v>
      </c>
      <c r="E544" s="15">
        <v>0</v>
      </c>
      <c r="F544" s="16">
        <v>190</v>
      </c>
      <c r="G544" s="17"/>
      <c r="H544" s="20"/>
      <c r="I544" s="24" t="s">
        <v>18</v>
      </c>
      <c r="J544" s="24" t="s">
        <v>18</v>
      </c>
      <c r="K544" s="10" t="s">
        <v>21</v>
      </c>
    </row>
    <row r="545" s="2" customFormat="1" ht="16" customHeight="1" spans="1:11">
      <c r="A545" s="10">
        <v>542</v>
      </c>
      <c r="B545" s="10" t="s">
        <v>241</v>
      </c>
      <c r="C545" s="10" t="s">
        <v>573</v>
      </c>
      <c r="D545" s="10" t="str">
        <f>"202305270923"</f>
        <v>202305270923</v>
      </c>
      <c r="E545" s="15">
        <v>0</v>
      </c>
      <c r="F545" s="16">
        <v>190</v>
      </c>
      <c r="G545" s="17"/>
      <c r="H545" s="20"/>
      <c r="I545" s="24" t="s">
        <v>18</v>
      </c>
      <c r="J545" s="24" t="s">
        <v>18</v>
      </c>
      <c r="K545" s="10" t="s">
        <v>21</v>
      </c>
    </row>
    <row r="546" s="2" customFormat="1" ht="16" customHeight="1" spans="1:11">
      <c r="A546" s="10">
        <v>543</v>
      </c>
      <c r="B546" s="10" t="s">
        <v>241</v>
      </c>
      <c r="C546" s="10" t="s">
        <v>574</v>
      </c>
      <c r="D546" s="10" t="str">
        <f>"202305270924"</f>
        <v>202305270924</v>
      </c>
      <c r="E546" s="15">
        <v>0</v>
      </c>
      <c r="F546" s="16">
        <v>190</v>
      </c>
      <c r="G546" s="17"/>
      <c r="H546" s="20"/>
      <c r="I546" s="24" t="s">
        <v>18</v>
      </c>
      <c r="J546" s="24" t="s">
        <v>18</v>
      </c>
      <c r="K546" s="10" t="s">
        <v>21</v>
      </c>
    </row>
    <row r="547" s="2" customFormat="1" ht="16" customHeight="1" spans="1:11">
      <c r="A547" s="10">
        <v>544</v>
      </c>
      <c r="B547" s="10" t="s">
        <v>241</v>
      </c>
      <c r="C547" s="10" t="s">
        <v>575</v>
      </c>
      <c r="D547" s="10" t="str">
        <f>"202305270925"</f>
        <v>202305270925</v>
      </c>
      <c r="E547" s="15">
        <v>0</v>
      </c>
      <c r="F547" s="16">
        <v>190</v>
      </c>
      <c r="G547" s="17"/>
      <c r="H547" s="20"/>
      <c r="I547" s="24" t="s">
        <v>18</v>
      </c>
      <c r="J547" s="24" t="s">
        <v>18</v>
      </c>
      <c r="K547" s="10" t="s">
        <v>21</v>
      </c>
    </row>
    <row r="548" s="2" customFormat="1" ht="16" customHeight="1" spans="1:11">
      <c r="A548" s="10">
        <v>545</v>
      </c>
      <c r="B548" s="10" t="s">
        <v>241</v>
      </c>
      <c r="C548" s="10" t="s">
        <v>576</v>
      </c>
      <c r="D548" s="10" t="str">
        <f>"202305270927"</f>
        <v>202305270927</v>
      </c>
      <c r="E548" s="15">
        <v>0</v>
      </c>
      <c r="F548" s="16">
        <v>190</v>
      </c>
      <c r="G548" s="17"/>
      <c r="H548" s="20"/>
      <c r="I548" s="24" t="s">
        <v>18</v>
      </c>
      <c r="J548" s="24" t="s">
        <v>18</v>
      </c>
      <c r="K548" s="10" t="s">
        <v>21</v>
      </c>
    </row>
    <row r="549" s="2" customFormat="1" ht="16" customHeight="1" spans="1:11">
      <c r="A549" s="10">
        <v>546</v>
      </c>
      <c r="B549" s="10" t="s">
        <v>241</v>
      </c>
      <c r="C549" s="10" t="s">
        <v>577</v>
      </c>
      <c r="D549" s="10" t="str">
        <f>"202305270930"</f>
        <v>202305270930</v>
      </c>
      <c r="E549" s="15">
        <v>0</v>
      </c>
      <c r="F549" s="16">
        <v>190</v>
      </c>
      <c r="G549" s="17"/>
      <c r="H549" s="20"/>
      <c r="I549" s="24" t="s">
        <v>18</v>
      </c>
      <c r="J549" s="24" t="s">
        <v>18</v>
      </c>
      <c r="K549" s="10" t="s">
        <v>21</v>
      </c>
    </row>
    <row r="550" s="2" customFormat="1" ht="16" customHeight="1" spans="1:11">
      <c r="A550" s="10">
        <v>547</v>
      </c>
      <c r="B550" s="10" t="s">
        <v>241</v>
      </c>
      <c r="C550" s="10" t="s">
        <v>578</v>
      </c>
      <c r="D550" s="10" t="str">
        <f>"202305270931"</f>
        <v>202305270931</v>
      </c>
      <c r="E550" s="15">
        <v>0</v>
      </c>
      <c r="F550" s="16">
        <v>190</v>
      </c>
      <c r="G550" s="17"/>
      <c r="H550" s="20"/>
      <c r="I550" s="24" t="s">
        <v>18</v>
      </c>
      <c r="J550" s="24" t="s">
        <v>18</v>
      </c>
      <c r="K550" s="10" t="s">
        <v>21</v>
      </c>
    </row>
    <row r="551" s="2" customFormat="1" ht="16" customHeight="1" spans="1:11">
      <c r="A551" s="10">
        <v>548</v>
      </c>
      <c r="B551" s="10" t="s">
        <v>241</v>
      </c>
      <c r="C551" s="10" t="s">
        <v>579</v>
      </c>
      <c r="D551" s="10" t="str">
        <f>"202305270932"</f>
        <v>202305270932</v>
      </c>
      <c r="E551" s="15">
        <v>0</v>
      </c>
      <c r="F551" s="16">
        <v>190</v>
      </c>
      <c r="G551" s="17"/>
      <c r="H551" s="20"/>
      <c r="I551" s="24" t="s">
        <v>18</v>
      </c>
      <c r="J551" s="24" t="s">
        <v>18</v>
      </c>
      <c r="K551" s="10" t="s">
        <v>21</v>
      </c>
    </row>
    <row r="552" s="2" customFormat="1" ht="16" customHeight="1" spans="1:11">
      <c r="A552" s="10">
        <v>549</v>
      </c>
      <c r="B552" s="10" t="s">
        <v>241</v>
      </c>
      <c r="C552" s="10" t="s">
        <v>580</v>
      </c>
      <c r="D552" s="10" t="str">
        <f>"202305270933"</f>
        <v>202305270933</v>
      </c>
      <c r="E552" s="15">
        <v>0</v>
      </c>
      <c r="F552" s="16">
        <v>190</v>
      </c>
      <c r="G552" s="17"/>
      <c r="H552" s="20"/>
      <c r="I552" s="24" t="s">
        <v>18</v>
      </c>
      <c r="J552" s="24" t="s">
        <v>18</v>
      </c>
      <c r="K552" s="10" t="s">
        <v>21</v>
      </c>
    </row>
    <row r="553" s="2" customFormat="1" ht="16" customHeight="1" spans="1:11">
      <c r="A553" s="10">
        <v>550</v>
      </c>
      <c r="B553" s="10" t="s">
        <v>241</v>
      </c>
      <c r="C553" s="10" t="s">
        <v>581</v>
      </c>
      <c r="D553" s="10" t="str">
        <f>"202305270934"</f>
        <v>202305270934</v>
      </c>
      <c r="E553" s="15">
        <v>0</v>
      </c>
      <c r="F553" s="16">
        <v>190</v>
      </c>
      <c r="G553" s="17"/>
      <c r="H553" s="20"/>
      <c r="I553" s="24" t="s">
        <v>18</v>
      </c>
      <c r="J553" s="24" t="s">
        <v>18</v>
      </c>
      <c r="K553" s="10" t="s">
        <v>21</v>
      </c>
    </row>
    <row r="554" s="2" customFormat="1" ht="16" customHeight="1" spans="1:11">
      <c r="A554" s="10">
        <v>551</v>
      </c>
      <c r="B554" s="10" t="s">
        <v>241</v>
      </c>
      <c r="C554" s="10" t="s">
        <v>582</v>
      </c>
      <c r="D554" s="10" t="str">
        <f>"202305270936"</f>
        <v>202305270936</v>
      </c>
      <c r="E554" s="15">
        <v>0</v>
      </c>
      <c r="F554" s="16">
        <v>190</v>
      </c>
      <c r="G554" s="17"/>
      <c r="H554" s="20"/>
      <c r="I554" s="24" t="s">
        <v>18</v>
      </c>
      <c r="J554" s="24" t="s">
        <v>18</v>
      </c>
      <c r="K554" s="10" t="s">
        <v>21</v>
      </c>
    </row>
    <row r="555" s="2" customFormat="1" ht="16" customHeight="1" spans="1:11">
      <c r="A555" s="10">
        <v>552</v>
      </c>
      <c r="B555" s="10" t="s">
        <v>241</v>
      </c>
      <c r="C555" s="10" t="s">
        <v>583</v>
      </c>
      <c r="D555" s="10" t="str">
        <f>"202305270937"</f>
        <v>202305270937</v>
      </c>
      <c r="E555" s="15">
        <v>0</v>
      </c>
      <c r="F555" s="16">
        <v>190</v>
      </c>
      <c r="G555" s="17"/>
      <c r="H555" s="20"/>
      <c r="I555" s="24" t="s">
        <v>18</v>
      </c>
      <c r="J555" s="24" t="s">
        <v>18</v>
      </c>
      <c r="K555" s="10" t="s">
        <v>21</v>
      </c>
    </row>
    <row r="556" s="2" customFormat="1" ht="16" customHeight="1" spans="1:11">
      <c r="A556" s="10">
        <v>553</v>
      </c>
      <c r="B556" s="10" t="s">
        <v>241</v>
      </c>
      <c r="C556" s="10" t="s">
        <v>584</v>
      </c>
      <c r="D556" s="10" t="str">
        <f>"202305270938"</f>
        <v>202305270938</v>
      </c>
      <c r="E556" s="15">
        <v>0</v>
      </c>
      <c r="F556" s="16">
        <v>190</v>
      </c>
      <c r="G556" s="17"/>
      <c r="H556" s="20"/>
      <c r="I556" s="24" t="s">
        <v>18</v>
      </c>
      <c r="J556" s="24" t="s">
        <v>18</v>
      </c>
      <c r="K556" s="10" t="s">
        <v>21</v>
      </c>
    </row>
    <row r="557" s="2" customFormat="1" ht="16" customHeight="1" spans="1:11">
      <c r="A557" s="10">
        <v>554</v>
      </c>
      <c r="B557" s="10" t="s">
        <v>241</v>
      </c>
      <c r="C557" s="10" t="s">
        <v>585</v>
      </c>
      <c r="D557" s="10" t="str">
        <f>"202305270939"</f>
        <v>202305270939</v>
      </c>
      <c r="E557" s="15">
        <v>0</v>
      </c>
      <c r="F557" s="16">
        <v>190</v>
      </c>
      <c r="G557" s="17"/>
      <c r="H557" s="20"/>
      <c r="I557" s="24" t="s">
        <v>18</v>
      </c>
      <c r="J557" s="24" t="s">
        <v>18</v>
      </c>
      <c r="K557" s="10" t="s">
        <v>21</v>
      </c>
    </row>
    <row r="558" s="2" customFormat="1" ht="16" customHeight="1" spans="1:11">
      <c r="A558" s="10">
        <v>555</v>
      </c>
      <c r="B558" s="10" t="s">
        <v>241</v>
      </c>
      <c r="C558" s="10" t="s">
        <v>586</v>
      </c>
      <c r="D558" s="10" t="str">
        <f>"202305270940"</f>
        <v>202305270940</v>
      </c>
      <c r="E558" s="15">
        <v>0</v>
      </c>
      <c r="F558" s="16">
        <v>190</v>
      </c>
      <c r="G558" s="17"/>
      <c r="H558" s="20"/>
      <c r="I558" s="24" t="s">
        <v>18</v>
      </c>
      <c r="J558" s="24" t="s">
        <v>18</v>
      </c>
      <c r="K558" s="10" t="s">
        <v>21</v>
      </c>
    </row>
    <row r="559" s="2" customFormat="1" ht="16" customHeight="1" spans="1:11">
      <c r="A559" s="10">
        <v>556</v>
      </c>
      <c r="B559" s="10" t="s">
        <v>241</v>
      </c>
      <c r="C559" s="10" t="s">
        <v>587</v>
      </c>
      <c r="D559" s="10" t="str">
        <f>"202305270944"</f>
        <v>202305270944</v>
      </c>
      <c r="E559" s="15">
        <v>0</v>
      </c>
      <c r="F559" s="16">
        <v>190</v>
      </c>
      <c r="G559" s="17"/>
      <c r="H559" s="20"/>
      <c r="I559" s="24" t="s">
        <v>18</v>
      </c>
      <c r="J559" s="24" t="s">
        <v>18</v>
      </c>
      <c r="K559" s="10" t="s">
        <v>21</v>
      </c>
    </row>
    <row r="560" s="2" customFormat="1" ht="16" customHeight="1" spans="1:11">
      <c r="A560" s="10">
        <v>557</v>
      </c>
      <c r="B560" s="10" t="s">
        <v>241</v>
      </c>
      <c r="C560" s="10" t="s">
        <v>588</v>
      </c>
      <c r="D560" s="10" t="str">
        <f>"202305270945"</f>
        <v>202305270945</v>
      </c>
      <c r="E560" s="15">
        <v>0</v>
      </c>
      <c r="F560" s="16">
        <v>190</v>
      </c>
      <c r="G560" s="17"/>
      <c r="H560" s="20"/>
      <c r="I560" s="24" t="s">
        <v>18</v>
      </c>
      <c r="J560" s="24" t="s">
        <v>18</v>
      </c>
      <c r="K560" s="10" t="s">
        <v>21</v>
      </c>
    </row>
    <row r="561" s="2" customFormat="1" ht="16" customHeight="1" spans="1:11">
      <c r="A561" s="10">
        <v>558</v>
      </c>
      <c r="B561" s="10" t="s">
        <v>241</v>
      </c>
      <c r="C561" s="10" t="s">
        <v>589</v>
      </c>
      <c r="D561" s="10" t="str">
        <f>"202305270948"</f>
        <v>202305270948</v>
      </c>
      <c r="E561" s="15">
        <v>0</v>
      </c>
      <c r="F561" s="16">
        <v>190</v>
      </c>
      <c r="G561" s="17"/>
      <c r="H561" s="20"/>
      <c r="I561" s="24" t="s">
        <v>18</v>
      </c>
      <c r="J561" s="24" t="s">
        <v>18</v>
      </c>
      <c r="K561" s="10" t="s">
        <v>21</v>
      </c>
    </row>
    <row r="562" s="2" customFormat="1" ht="16" customHeight="1" spans="1:11">
      <c r="A562" s="10">
        <v>559</v>
      </c>
      <c r="B562" s="10" t="s">
        <v>241</v>
      </c>
      <c r="C562" s="10" t="s">
        <v>590</v>
      </c>
      <c r="D562" s="10" t="str">
        <f>"202305270949"</f>
        <v>202305270949</v>
      </c>
      <c r="E562" s="15">
        <v>0</v>
      </c>
      <c r="F562" s="16">
        <v>190</v>
      </c>
      <c r="G562" s="17"/>
      <c r="H562" s="20"/>
      <c r="I562" s="24" t="s">
        <v>18</v>
      </c>
      <c r="J562" s="24" t="s">
        <v>18</v>
      </c>
      <c r="K562" s="10" t="s">
        <v>21</v>
      </c>
    </row>
    <row r="563" s="2" customFormat="1" ht="16" customHeight="1" spans="1:11">
      <c r="A563" s="10">
        <v>560</v>
      </c>
      <c r="B563" s="10" t="s">
        <v>241</v>
      </c>
      <c r="C563" s="10" t="s">
        <v>591</v>
      </c>
      <c r="D563" s="10" t="str">
        <f>"202305270950"</f>
        <v>202305270950</v>
      </c>
      <c r="E563" s="15">
        <v>0</v>
      </c>
      <c r="F563" s="16">
        <v>190</v>
      </c>
      <c r="G563" s="17"/>
      <c r="H563" s="20"/>
      <c r="I563" s="24" t="s">
        <v>18</v>
      </c>
      <c r="J563" s="24" t="s">
        <v>18</v>
      </c>
      <c r="K563" s="10" t="s">
        <v>21</v>
      </c>
    </row>
    <row r="564" s="2" customFormat="1" ht="16" customHeight="1" spans="1:11">
      <c r="A564" s="10">
        <v>561</v>
      </c>
      <c r="B564" s="10" t="s">
        <v>241</v>
      </c>
      <c r="C564" s="10" t="s">
        <v>592</v>
      </c>
      <c r="D564" s="10" t="str">
        <f>"202305270951"</f>
        <v>202305270951</v>
      </c>
      <c r="E564" s="15">
        <v>0</v>
      </c>
      <c r="F564" s="16">
        <v>190</v>
      </c>
      <c r="G564" s="17"/>
      <c r="H564" s="20"/>
      <c r="I564" s="24" t="s">
        <v>18</v>
      </c>
      <c r="J564" s="24" t="s">
        <v>18</v>
      </c>
      <c r="K564" s="10" t="s">
        <v>21</v>
      </c>
    </row>
    <row r="565" s="2" customFormat="1" ht="16" customHeight="1" spans="1:11">
      <c r="A565" s="10">
        <v>562</v>
      </c>
      <c r="B565" s="10" t="s">
        <v>241</v>
      </c>
      <c r="C565" s="10" t="s">
        <v>593</v>
      </c>
      <c r="D565" s="10" t="str">
        <f>"202305270952"</f>
        <v>202305270952</v>
      </c>
      <c r="E565" s="15">
        <v>0</v>
      </c>
      <c r="F565" s="16">
        <v>190</v>
      </c>
      <c r="G565" s="17"/>
      <c r="H565" s="20"/>
      <c r="I565" s="24" t="s">
        <v>18</v>
      </c>
      <c r="J565" s="24" t="s">
        <v>18</v>
      </c>
      <c r="K565" s="10" t="s">
        <v>21</v>
      </c>
    </row>
    <row r="566" s="2" customFormat="1" ht="16" customHeight="1" spans="1:11">
      <c r="A566" s="10">
        <v>563</v>
      </c>
      <c r="B566" s="10" t="s">
        <v>241</v>
      </c>
      <c r="C566" s="10" t="s">
        <v>594</v>
      </c>
      <c r="D566" s="10" t="str">
        <f>"202305270954"</f>
        <v>202305270954</v>
      </c>
      <c r="E566" s="15">
        <v>0</v>
      </c>
      <c r="F566" s="16">
        <v>190</v>
      </c>
      <c r="G566" s="17"/>
      <c r="H566" s="20"/>
      <c r="I566" s="24" t="s">
        <v>18</v>
      </c>
      <c r="J566" s="24" t="s">
        <v>18</v>
      </c>
      <c r="K566" s="10" t="s">
        <v>21</v>
      </c>
    </row>
    <row r="567" s="2" customFormat="1" ht="16" customHeight="1" spans="1:11">
      <c r="A567" s="10">
        <v>564</v>
      </c>
      <c r="B567" s="10" t="s">
        <v>241</v>
      </c>
      <c r="C567" s="10" t="s">
        <v>595</v>
      </c>
      <c r="D567" s="10" t="str">
        <f>"202305270955"</f>
        <v>202305270955</v>
      </c>
      <c r="E567" s="15">
        <v>0</v>
      </c>
      <c r="F567" s="16">
        <v>190</v>
      </c>
      <c r="G567" s="17"/>
      <c r="H567" s="20"/>
      <c r="I567" s="24" t="s">
        <v>18</v>
      </c>
      <c r="J567" s="24" t="s">
        <v>18</v>
      </c>
      <c r="K567" s="10" t="s">
        <v>21</v>
      </c>
    </row>
    <row r="568" s="2" customFormat="1" ht="16" customHeight="1" spans="1:11">
      <c r="A568" s="10">
        <v>565</v>
      </c>
      <c r="B568" s="10" t="s">
        <v>241</v>
      </c>
      <c r="C568" s="10" t="s">
        <v>596</v>
      </c>
      <c r="D568" s="10" t="str">
        <f>"202305270958"</f>
        <v>202305270958</v>
      </c>
      <c r="E568" s="15">
        <v>0</v>
      </c>
      <c r="F568" s="16">
        <v>190</v>
      </c>
      <c r="G568" s="17"/>
      <c r="H568" s="20"/>
      <c r="I568" s="24" t="s">
        <v>18</v>
      </c>
      <c r="J568" s="24" t="s">
        <v>18</v>
      </c>
      <c r="K568" s="10" t="s">
        <v>21</v>
      </c>
    </row>
    <row r="569" s="2" customFormat="1" ht="16" customHeight="1" spans="1:11">
      <c r="A569" s="10">
        <v>566</v>
      </c>
      <c r="B569" s="10" t="s">
        <v>241</v>
      </c>
      <c r="C569" s="10" t="s">
        <v>597</v>
      </c>
      <c r="D569" s="10" t="str">
        <f>"202305270959"</f>
        <v>202305270959</v>
      </c>
      <c r="E569" s="15">
        <v>0</v>
      </c>
      <c r="F569" s="16">
        <v>190</v>
      </c>
      <c r="G569" s="17"/>
      <c r="H569" s="20"/>
      <c r="I569" s="24" t="s">
        <v>18</v>
      </c>
      <c r="J569" s="24" t="s">
        <v>18</v>
      </c>
      <c r="K569" s="10" t="s">
        <v>21</v>
      </c>
    </row>
    <row r="570" s="2" customFormat="1" ht="16" customHeight="1" spans="1:11">
      <c r="A570" s="10">
        <v>567</v>
      </c>
      <c r="B570" s="10" t="s">
        <v>241</v>
      </c>
      <c r="C570" s="10" t="s">
        <v>598</v>
      </c>
      <c r="D570" s="10" t="str">
        <f>"202305270960"</f>
        <v>202305270960</v>
      </c>
      <c r="E570" s="15">
        <v>0</v>
      </c>
      <c r="F570" s="16">
        <v>190</v>
      </c>
      <c r="G570" s="17"/>
      <c r="H570" s="20"/>
      <c r="I570" s="24" t="s">
        <v>18</v>
      </c>
      <c r="J570" s="24" t="s">
        <v>18</v>
      </c>
      <c r="K570" s="10" t="s">
        <v>21</v>
      </c>
    </row>
    <row r="571" s="2" customFormat="1" ht="16" customHeight="1" spans="1:11">
      <c r="A571" s="10">
        <v>568</v>
      </c>
      <c r="B571" s="10" t="s">
        <v>241</v>
      </c>
      <c r="C571" s="10" t="s">
        <v>599</v>
      </c>
      <c r="D571" s="10" t="str">
        <f>"202305270961"</f>
        <v>202305270961</v>
      </c>
      <c r="E571" s="15">
        <v>0</v>
      </c>
      <c r="F571" s="16">
        <v>190</v>
      </c>
      <c r="G571" s="17"/>
      <c r="H571" s="20"/>
      <c r="I571" s="24" t="s">
        <v>18</v>
      </c>
      <c r="J571" s="24" t="s">
        <v>18</v>
      </c>
      <c r="K571" s="10" t="s">
        <v>21</v>
      </c>
    </row>
    <row r="572" s="2" customFormat="1" ht="16" customHeight="1" spans="1:11">
      <c r="A572" s="10">
        <v>569</v>
      </c>
      <c r="B572" s="10" t="s">
        <v>241</v>
      </c>
      <c r="C572" s="10" t="s">
        <v>600</v>
      </c>
      <c r="D572" s="10" t="str">
        <f>"202305270962"</f>
        <v>202305270962</v>
      </c>
      <c r="E572" s="15">
        <v>0</v>
      </c>
      <c r="F572" s="16">
        <v>190</v>
      </c>
      <c r="G572" s="17"/>
      <c r="H572" s="20"/>
      <c r="I572" s="24" t="s">
        <v>18</v>
      </c>
      <c r="J572" s="24" t="s">
        <v>18</v>
      </c>
      <c r="K572" s="10" t="s">
        <v>21</v>
      </c>
    </row>
    <row r="573" s="2" customFormat="1" ht="16" customHeight="1" spans="1:11">
      <c r="A573" s="10">
        <v>570</v>
      </c>
      <c r="B573" s="10" t="s">
        <v>241</v>
      </c>
      <c r="C573" s="10" t="s">
        <v>601</v>
      </c>
      <c r="D573" s="10" t="str">
        <f>"202305270964"</f>
        <v>202305270964</v>
      </c>
      <c r="E573" s="15">
        <v>0</v>
      </c>
      <c r="F573" s="16">
        <v>190</v>
      </c>
      <c r="G573" s="17"/>
      <c r="H573" s="20"/>
      <c r="I573" s="24" t="s">
        <v>18</v>
      </c>
      <c r="J573" s="24" t="s">
        <v>18</v>
      </c>
      <c r="K573" s="10" t="s">
        <v>21</v>
      </c>
    </row>
    <row r="574" s="2" customFormat="1" ht="16" customHeight="1" spans="1:11">
      <c r="A574" s="10">
        <v>571</v>
      </c>
      <c r="B574" s="10" t="s">
        <v>241</v>
      </c>
      <c r="C574" s="10" t="s">
        <v>602</v>
      </c>
      <c r="D574" s="10" t="str">
        <f>"202305271003"</f>
        <v>202305271003</v>
      </c>
      <c r="E574" s="15">
        <v>0</v>
      </c>
      <c r="F574" s="16">
        <v>190</v>
      </c>
      <c r="G574" s="17"/>
      <c r="H574" s="20"/>
      <c r="I574" s="24" t="s">
        <v>18</v>
      </c>
      <c r="J574" s="24" t="s">
        <v>18</v>
      </c>
      <c r="K574" s="10" t="s">
        <v>21</v>
      </c>
    </row>
    <row r="575" s="2" customFormat="1" ht="16" customHeight="1" spans="1:11">
      <c r="A575" s="10">
        <v>572</v>
      </c>
      <c r="B575" s="10" t="s">
        <v>241</v>
      </c>
      <c r="C575" s="10" t="s">
        <v>603</v>
      </c>
      <c r="D575" s="10" t="str">
        <f>"202305271004"</f>
        <v>202305271004</v>
      </c>
      <c r="E575" s="15">
        <v>0</v>
      </c>
      <c r="F575" s="16">
        <v>190</v>
      </c>
      <c r="G575" s="17"/>
      <c r="H575" s="20"/>
      <c r="I575" s="24" t="s">
        <v>18</v>
      </c>
      <c r="J575" s="24" t="s">
        <v>18</v>
      </c>
      <c r="K575" s="10" t="s">
        <v>21</v>
      </c>
    </row>
    <row r="576" s="2" customFormat="1" ht="16" customHeight="1" spans="1:11">
      <c r="A576" s="10">
        <v>573</v>
      </c>
      <c r="B576" s="10" t="s">
        <v>241</v>
      </c>
      <c r="C576" s="10" t="s">
        <v>604</v>
      </c>
      <c r="D576" s="10" t="str">
        <f>"202305271005"</f>
        <v>202305271005</v>
      </c>
      <c r="E576" s="15">
        <v>0</v>
      </c>
      <c r="F576" s="16">
        <v>190</v>
      </c>
      <c r="G576" s="17"/>
      <c r="H576" s="20"/>
      <c r="I576" s="24" t="s">
        <v>18</v>
      </c>
      <c r="J576" s="24" t="s">
        <v>18</v>
      </c>
      <c r="K576" s="10" t="s">
        <v>21</v>
      </c>
    </row>
    <row r="577" s="2" customFormat="1" ht="16" customHeight="1" spans="1:11">
      <c r="A577" s="10">
        <v>574</v>
      </c>
      <c r="B577" s="10" t="s">
        <v>241</v>
      </c>
      <c r="C577" s="10" t="s">
        <v>605</v>
      </c>
      <c r="D577" s="10" t="str">
        <f>"202305271009"</f>
        <v>202305271009</v>
      </c>
      <c r="E577" s="15">
        <v>0</v>
      </c>
      <c r="F577" s="16">
        <v>190</v>
      </c>
      <c r="G577" s="17"/>
      <c r="H577" s="20"/>
      <c r="I577" s="24" t="s">
        <v>18</v>
      </c>
      <c r="J577" s="24" t="s">
        <v>18</v>
      </c>
      <c r="K577" s="10" t="s">
        <v>21</v>
      </c>
    </row>
    <row r="578" s="2" customFormat="1" ht="16" customHeight="1" spans="1:11">
      <c r="A578" s="10">
        <v>575</v>
      </c>
      <c r="B578" s="10" t="s">
        <v>241</v>
      </c>
      <c r="C578" s="10" t="s">
        <v>606</v>
      </c>
      <c r="D578" s="10" t="str">
        <f>"202305271011"</f>
        <v>202305271011</v>
      </c>
      <c r="E578" s="15">
        <v>0</v>
      </c>
      <c r="F578" s="16">
        <v>190</v>
      </c>
      <c r="G578" s="17"/>
      <c r="H578" s="20"/>
      <c r="I578" s="24" t="s">
        <v>18</v>
      </c>
      <c r="J578" s="24" t="s">
        <v>18</v>
      </c>
      <c r="K578" s="10" t="s">
        <v>21</v>
      </c>
    </row>
    <row r="579" s="2" customFormat="1" ht="16" customHeight="1" spans="1:11">
      <c r="A579" s="10">
        <v>576</v>
      </c>
      <c r="B579" s="10" t="s">
        <v>241</v>
      </c>
      <c r="C579" s="10" t="s">
        <v>607</v>
      </c>
      <c r="D579" s="10" t="str">
        <f>"202305271012"</f>
        <v>202305271012</v>
      </c>
      <c r="E579" s="15">
        <v>0</v>
      </c>
      <c r="F579" s="16">
        <v>190</v>
      </c>
      <c r="G579" s="17"/>
      <c r="H579" s="20"/>
      <c r="I579" s="24" t="s">
        <v>18</v>
      </c>
      <c r="J579" s="24" t="s">
        <v>18</v>
      </c>
      <c r="K579" s="10" t="s">
        <v>21</v>
      </c>
    </row>
    <row r="580" s="2" customFormat="1" ht="16" customHeight="1" spans="1:11">
      <c r="A580" s="10">
        <v>577</v>
      </c>
      <c r="B580" s="10" t="s">
        <v>241</v>
      </c>
      <c r="C580" s="10" t="s">
        <v>608</v>
      </c>
      <c r="D580" s="10" t="str">
        <f>"202305271014"</f>
        <v>202305271014</v>
      </c>
      <c r="E580" s="15">
        <v>0</v>
      </c>
      <c r="F580" s="16">
        <v>190</v>
      </c>
      <c r="G580" s="17"/>
      <c r="H580" s="20"/>
      <c r="I580" s="24" t="s">
        <v>18</v>
      </c>
      <c r="J580" s="24" t="s">
        <v>18</v>
      </c>
      <c r="K580" s="10" t="s">
        <v>21</v>
      </c>
    </row>
    <row r="581" s="2" customFormat="1" ht="16" customHeight="1" spans="1:11">
      <c r="A581" s="10">
        <v>578</v>
      </c>
      <c r="B581" s="10" t="s">
        <v>241</v>
      </c>
      <c r="C581" s="10" t="s">
        <v>609</v>
      </c>
      <c r="D581" s="10" t="str">
        <f>"202305271017"</f>
        <v>202305271017</v>
      </c>
      <c r="E581" s="15">
        <v>0</v>
      </c>
      <c r="F581" s="16">
        <v>190</v>
      </c>
      <c r="G581" s="17"/>
      <c r="H581" s="20"/>
      <c r="I581" s="24" t="s">
        <v>18</v>
      </c>
      <c r="J581" s="24" t="s">
        <v>18</v>
      </c>
      <c r="K581" s="10" t="s">
        <v>21</v>
      </c>
    </row>
    <row r="582" s="2" customFormat="1" ht="16" customHeight="1" spans="1:11">
      <c r="A582" s="10">
        <v>579</v>
      </c>
      <c r="B582" s="10" t="s">
        <v>241</v>
      </c>
      <c r="C582" s="10" t="s">
        <v>610</v>
      </c>
      <c r="D582" s="10" t="str">
        <f>"202305271020"</f>
        <v>202305271020</v>
      </c>
      <c r="E582" s="15">
        <v>0</v>
      </c>
      <c r="F582" s="16">
        <v>190</v>
      </c>
      <c r="G582" s="17"/>
      <c r="H582" s="20"/>
      <c r="I582" s="24" t="s">
        <v>18</v>
      </c>
      <c r="J582" s="24" t="s">
        <v>18</v>
      </c>
      <c r="K582" s="10" t="s">
        <v>21</v>
      </c>
    </row>
    <row r="583" s="2" customFormat="1" ht="16" customHeight="1" spans="1:11">
      <c r="A583" s="10">
        <v>580</v>
      </c>
      <c r="B583" s="10" t="s">
        <v>241</v>
      </c>
      <c r="C583" s="10" t="s">
        <v>611</v>
      </c>
      <c r="D583" s="10" t="str">
        <f>"202305271021"</f>
        <v>202305271021</v>
      </c>
      <c r="E583" s="15">
        <v>0</v>
      </c>
      <c r="F583" s="16">
        <v>190</v>
      </c>
      <c r="G583" s="17"/>
      <c r="H583" s="20"/>
      <c r="I583" s="24" t="s">
        <v>18</v>
      </c>
      <c r="J583" s="24" t="s">
        <v>18</v>
      </c>
      <c r="K583" s="10" t="s">
        <v>21</v>
      </c>
    </row>
    <row r="584" s="2" customFormat="1" ht="16" customHeight="1" spans="1:11">
      <c r="A584" s="10">
        <v>581</v>
      </c>
      <c r="B584" s="10" t="s">
        <v>241</v>
      </c>
      <c r="C584" s="10" t="s">
        <v>612</v>
      </c>
      <c r="D584" s="10" t="str">
        <f>"202305271023"</f>
        <v>202305271023</v>
      </c>
      <c r="E584" s="15">
        <v>0</v>
      </c>
      <c r="F584" s="16">
        <v>190</v>
      </c>
      <c r="G584" s="17"/>
      <c r="H584" s="20"/>
      <c r="I584" s="24" t="s">
        <v>18</v>
      </c>
      <c r="J584" s="24" t="s">
        <v>18</v>
      </c>
      <c r="K584" s="10" t="s">
        <v>21</v>
      </c>
    </row>
    <row r="585" s="2" customFormat="1" ht="16" customHeight="1" spans="1:11">
      <c r="A585" s="10">
        <v>582</v>
      </c>
      <c r="B585" s="10" t="s">
        <v>241</v>
      </c>
      <c r="C585" s="10" t="s">
        <v>613</v>
      </c>
      <c r="D585" s="10" t="str">
        <f>"202305271024"</f>
        <v>202305271024</v>
      </c>
      <c r="E585" s="15">
        <v>0</v>
      </c>
      <c r="F585" s="16">
        <v>190</v>
      </c>
      <c r="G585" s="17"/>
      <c r="H585" s="20"/>
      <c r="I585" s="24" t="s">
        <v>18</v>
      </c>
      <c r="J585" s="24" t="s">
        <v>18</v>
      </c>
      <c r="K585" s="10" t="s">
        <v>21</v>
      </c>
    </row>
    <row r="586" s="2" customFormat="1" ht="16" customHeight="1" spans="1:11">
      <c r="A586" s="10">
        <v>583</v>
      </c>
      <c r="B586" s="10" t="s">
        <v>241</v>
      </c>
      <c r="C586" s="10" t="s">
        <v>614</v>
      </c>
      <c r="D586" s="10" t="str">
        <f>"202305271026"</f>
        <v>202305271026</v>
      </c>
      <c r="E586" s="15">
        <v>0</v>
      </c>
      <c r="F586" s="16">
        <v>190</v>
      </c>
      <c r="G586" s="17"/>
      <c r="H586" s="20"/>
      <c r="I586" s="24" t="s">
        <v>18</v>
      </c>
      <c r="J586" s="24" t="s">
        <v>18</v>
      </c>
      <c r="K586" s="10" t="s">
        <v>21</v>
      </c>
    </row>
    <row r="587" s="2" customFormat="1" ht="16" customHeight="1" spans="1:11">
      <c r="A587" s="10">
        <v>584</v>
      </c>
      <c r="B587" s="10" t="s">
        <v>241</v>
      </c>
      <c r="C587" s="10" t="s">
        <v>615</v>
      </c>
      <c r="D587" s="10" t="str">
        <f>"202305271028"</f>
        <v>202305271028</v>
      </c>
      <c r="E587" s="15">
        <v>0</v>
      </c>
      <c r="F587" s="16">
        <v>190</v>
      </c>
      <c r="G587" s="17"/>
      <c r="H587" s="20"/>
      <c r="I587" s="24" t="s">
        <v>18</v>
      </c>
      <c r="J587" s="24" t="s">
        <v>18</v>
      </c>
      <c r="K587" s="10" t="s">
        <v>21</v>
      </c>
    </row>
    <row r="588" s="2" customFormat="1" ht="16" customHeight="1" spans="1:11">
      <c r="A588" s="10">
        <v>585</v>
      </c>
      <c r="B588" s="10" t="s">
        <v>241</v>
      </c>
      <c r="C588" s="10" t="s">
        <v>616</v>
      </c>
      <c r="D588" s="10" t="str">
        <f>"202305271029"</f>
        <v>202305271029</v>
      </c>
      <c r="E588" s="15">
        <v>0</v>
      </c>
      <c r="F588" s="16">
        <v>190</v>
      </c>
      <c r="G588" s="17"/>
      <c r="H588" s="20"/>
      <c r="I588" s="24" t="s">
        <v>18</v>
      </c>
      <c r="J588" s="24" t="s">
        <v>18</v>
      </c>
      <c r="K588" s="10" t="s">
        <v>21</v>
      </c>
    </row>
    <row r="589" s="2" customFormat="1" ht="16" customHeight="1" spans="1:11">
      <c r="A589" s="10">
        <v>586</v>
      </c>
      <c r="B589" s="10" t="s">
        <v>241</v>
      </c>
      <c r="C589" s="10" t="s">
        <v>617</v>
      </c>
      <c r="D589" s="10" t="str">
        <f>"202305271032"</f>
        <v>202305271032</v>
      </c>
      <c r="E589" s="15">
        <v>0</v>
      </c>
      <c r="F589" s="16">
        <v>190</v>
      </c>
      <c r="G589" s="17"/>
      <c r="H589" s="20"/>
      <c r="I589" s="24" t="s">
        <v>18</v>
      </c>
      <c r="J589" s="24" t="s">
        <v>18</v>
      </c>
      <c r="K589" s="10" t="s">
        <v>21</v>
      </c>
    </row>
    <row r="590" s="2" customFormat="1" ht="16" customHeight="1" spans="1:11">
      <c r="A590" s="10">
        <v>587</v>
      </c>
      <c r="B590" s="10" t="s">
        <v>241</v>
      </c>
      <c r="C590" s="10" t="s">
        <v>618</v>
      </c>
      <c r="D590" s="10" t="str">
        <f>"202305271033"</f>
        <v>202305271033</v>
      </c>
      <c r="E590" s="15">
        <v>0</v>
      </c>
      <c r="F590" s="16">
        <v>190</v>
      </c>
      <c r="G590" s="17"/>
      <c r="H590" s="20"/>
      <c r="I590" s="24" t="s">
        <v>18</v>
      </c>
      <c r="J590" s="24" t="s">
        <v>18</v>
      </c>
      <c r="K590" s="10" t="s">
        <v>21</v>
      </c>
    </row>
    <row r="591" s="2" customFormat="1" ht="16" customHeight="1" spans="1:11">
      <c r="A591" s="10">
        <v>588</v>
      </c>
      <c r="B591" s="10" t="s">
        <v>241</v>
      </c>
      <c r="C591" s="10" t="s">
        <v>619</v>
      </c>
      <c r="D591" s="10" t="str">
        <f>"202305271034"</f>
        <v>202305271034</v>
      </c>
      <c r="E591" s="15">
        <v>0</v>
      </c>
      <c r="F591" s="16">
        <v>190</v>
      </c>
      <c r="G591" s="17"/>
      <c r="H591" s="20"/>
      <c r="I591" s="24" t="s">
        <v>18</v>
      </c>
      <c r="J591" s="24" t="s">
        <v>18</v>
      </c>
      <c r="K591" s="10" t="s">
        <v>21</v>
      </c>
    </row>
    <row r="592" s="2" customFormat="1" ht="16" customHeight="1" spans="1:11">
      <c r="A592" s="10">
        <v>589</v>
      </c>
      <c r="B592" s="10" t="s">
        <v>241</v>
      </c>
      <c r="C592" s="10" t="s">
        <v>620</v>
      </c>
      <c r="D592" s="10" t="str">
        <f>"202305271035"</f>
        <v>202305271035</v>
      </c>
      <c r="E592" s="15">
        <v>0</v>
      </c>
      <c r="F592" s="16">
        <v>190</v>
      </c>
      <c r="G592" s="17"/>
      <c r="H592" s="20"/>
      <c r="I592" s="24" t="s">
        <v>18</v>
      </c>
      <c r="J592" s="24" t="s">
        <v>18</v>
      </c>
      <c r="K592" s="10" t="s">
        <v>21</v>
      </c>
    </row>
    <row r="593" s="2" customFormat="1" ht="16" customHeight="1" spans="1:11">
      <c r="A593" s="10">
        <v>590</v>
      </c>
      <c r="B593" s="10" t="s">
        <v>241</v>
      </c>
      <c r="C593" s="10" t="s">
        <v>621</v>
      </c>
      <c r="D593" s="10" t="str">
        <f>"202305271036"</f>
        <v>202305271036</v>
      </c>
      <c r="E593" s="15">
        <v>0</v>
      </c>
      <c r="F593" s="16">
        <v>190</v>
      </c>
      <c r="G593" s="17"/>
      <c r="H593" s="20"/>
      <c r="I593" s="24" t="s">
        <v>18</v>
      </c>
      <c r="J593" s="24" t="s">
        <v>18</v>
      </c>
      <c r="K593" s="10" t="s">
        <v>21</v>
      </c>
    </row>
    <row r="594" s="2" customFormat="1" ht="16" customHeight="1" spans="1:11">
      <c r="A594" s="10">
        <v>591</v>
      </c>
      <c r="B594" s="10" t="s">
        <v>241</v>
      </c>
      <c r="C594" s="10" t="s">
        <v>622</v>
      </c>
      <c r="D594" s="10" t="str">
        <f>"202305271039"</f>
        <v>202305271039</v>
      </c>
      <c r="E594" s="15">
        <v>0</v>
      </c>
      <c r="F594" s="16">
        <v>190</v>
      </c>
      <c r="G594" s="17"/>
      <c r="H594" s="20"/>
      <c r="I594" s="24" t="s">
        <v>18</v>
      </c>
      <c r="J594" s="24" t="s">
        <v>18</v>
      </c>
      <c r="K594" s="10" t="s">
        <v>21</v>
      </c>
    </row>
    <row r="595" s="2" customFormat="1" ht="16" customHeight="1" spans="1:11">
      <c r="A595" s="10">
        <v>592</v>
      </c>
      <c r="B595" s="10" t="s">
        <v>241</v>
      </c>
      <c r="C595" s="10" t="s">
        <v>623</v>
      </c>
      <c r="D595" s="10" t="str">
        <f>"202305271040"</f>
        <v>202305271040</v>
      </c>
      <c r="E595" s="15">
        <v>0</v>
      </c>
      <c r="F595" s="16">
        <v>190</v>
      </c>
      <c r="G595" s="17"/>
      <c r="H595" s="20"/>
      <c r="I595" s="24" t="s">
        <v>18</v>
      </c>
      <c r="J595" s="24" t="s">
        <v>18</v>
      </c>
      <c r="K595" s="10" t="s">
        <v>21</v>
      </c>
    </row>
    <row r="596" s="2" customFormat="1" ht="16" customHeight="1" spans="1:11">
      <c r="A596" s="10">
        <v>593</v>
      </c>
      <c r="B596" s="10" t="s">
        <v>241</v>
      </c>
      <c r="C596" s="10" t="s">
        <v>624</v>
      </c>
      <c r="D596" s="10" t="str">
        <f>"202305271041"</f>
        <v>202305271041</v>
      </c>
      <c r="E596" s="15">
        <v>0</v>
      </c>
      <c r="F596" s="16">
        <v>190</v>
      </c>
      <c r="G596" s="17"/>
      <c r="H596" s="20"/>
      <c r="I596" s="24" t="s">
        <v>18</v>
      </c>
      <c r="J596" s="24" t="s">
        <v>18</v>
      </c>
      <c r="K596" s="10" t="s">
        <v>21</v>
      </c>
    </row>
    <row r="597" s="2" customFormat="1" ht="16" customHeight="1" spans="1:11">
      <c r="A597" s="10">
        <v>594</v>
      </c>
      <c r="B597" s="10" t="s">
        <v>241</v>
      </c>
      <c r="C597" s="10" t="s">
        <v>625</v>
      </c>
      <c r="D597" s="10" t="str">
        <f>"202305271042"</f>
        <v>202305271042</v>
      </c>
      <c r="E597" s="15">
        <v>0</v>
      </c>
      <c r="F597" s="16">
        <v>190</v>
      </c>
      <c r="G597" s="17"/>
      <c r="H597" s="20"/>
      <c r="I597" s="24" t="s">
        <v>18</v>
      </c>
      <c r="J597" s="24" t="s">
        <v>18</v>
      </c>
      <c r="K597" s="10" t="s">
        <v>21</v>
      </c>
    </row>
    <row r="598" s="2" customFormat="1" ht="16" customHeight="1" spans="1:11">
      <c r="A598" s="10">
        <v>595</v>
      </c>
      <c r="B598" s="10" t="s">
        <v>241</v>
      </c>
      <c r="C598" s="10" t="s">
        <v>626</v>
      </c>
      <c r="D598" s="10" t="str">
        <f>"202305271044"</f>
        <v>202305271044</v>
      </c>
      <c r="E598" s="15">
        <v>0</v>
      </c>
      <c r="F598" s="16">
        <v>190</v>
      </c>
      <c r="G598" s="17"/>
      <c r="H598" s="20"/>
      <c r="I598" s="24" t="s">
        <v>18</v>
      </c>
      <c r="J598" s="24" t="s">
        <v>18</v>
      </c>
      <c r="K598" s="10" t="s">
        <v>21</v>
      </c>
    </row>
    <row r="599" s="2" customFormat="1" ht="16" customHeight="1" spans="1:11">
      <c r="A599" s="10">
        <v>596</v>
      </c>
      <c r="B599" s="10" t="s">
        <v>241</v>
      </c>
      <c r="C599" s="10" t="s">
        <v>627</v>
      </c>
      <c r="D599" s="10" t="str">
        <f>"202305271046"</f>
        <v>202305271046</v>
      </c>
      <c r="E599" s="15">
        <v>0</v>
      </c>
      <c r="F599" s="16">
        <v>190</v>
      </c>
      <c r="G599" s="17"/>
      <c r="H599" s="20"/>
      <c r="I599" s="24" t="s">
        <v>18</v>
      </c>
      <c r="J599" s="24" t="s">
        <v>18</v>
      </c>
      <c r="K599" s="10" t="s">
        <v>21</v>
      </c>
    </row>
    <row r="600" s="2" customFormat="1" ht="16" customHeight="1" spans="1:11">
      <c r="A600" s="10">
        <v>597</v>
      </c>
      <c r="B600" s="10" t="s">
        <v>241</v>
      </c>
      <c r="C600" s="10" t="s">
        <v>628</v>
      </c>
      <c r="D600" s="10" t="str">
        <f>"202305271047"</f>
        <v>202305271047</v>
      </c>
      <c r="E600" s="15">
        <v>0</v>
      </c>
      <c r="F600" s="16">
        <v>190</v>
      </c>
      <c r="G600" s="17"/>
      <c r="H600" s="20"/>
      <c r="I600" s="24" t="s">
        <v>18</v>
      </c>
      <c r="J600" s="24" t="s">
        <v>18</v>
      </c>
      <c r="K600" s="10" t="s">
        <v>21</v>
      </c>
    </row>
    <row r="601" s="2" customFormat="1" ht="16" customHeight="1" spans="1:11">
      <c r="A601" s="10">
        <v>598</v>
      </c>
      <c r="B601" s="10" t="s">
        <v>241</v>
      </c>
      <c r="C601" s="10" t="s">
        <v>629</v>
      </c>
      <c r="D601" s="10" t="str">
        <f>"202305271048"</f>
        <v>202305271048</v>
      </c>
      <c r="E601" s="15">
        <v>0</v>
      </c>
      <c r="F601" s="16">
        <v>190</v>
      </c>
      <c r="G601" s="17"/>
      <c r="H601" s="20"/>
      <c r="I601" s="24" t="s">
        <v>18</v>
      </c>
      <c r="J601" s="24" t="s">
        <v>18</v>
      </c>
      <c r="K601" s="10" t="s">
        <v>21</v>
      </c>
    </row>
    <row r="602" s="2" customFormat="1" ht="16" customHeight="1" spans="1:11">
      <c r="A602" s="10">
        <v>599</v>
      </c>
      <c r="B602" s="10" t="s">
        <v>241</v>
      </c>
      <c r="C602" s="10" t="s">
        <v>630</v>
      </c>
      <c r="D602" s="10" t="str">
        <f>"202305271049"</f>
        <v>202305271049</v>
      </c>
      <c r="E602" s="15">
        <v>0</v>
      </c>
      <c r="F602" s="16">
        <v>190</v>
      </c>
      <c r="G602" s="17"/>
      <c r="H602" s="20"/>
      <c r="I602" s="24" t="s">
        <v>18</v>
      </c>
      <c r="J602" s="24" t="s">
        <v>18</v>
      </c>
      <c r="K602" s="10" t="s">
        <v>21</v>
      </c>
    </row>
    <row r="603" s="2" customFormat="1" ht="16" customHeight="1" spans="1:11">
      <c r="A603" s="10">
        <v>600</v>
      </c>
      <c r="B603" s="10" t="s">
        <v>241</v>
      </c>
      <c r="C603" s="10" t="s">
        <v>631</v>
      </c>
      <c r="D603" s="10" t="str">
        <f>"202305271050"</f>
        <v>202305271050</v>
      </c>
      <c r="E603" s="15">
        <v>0</v>
      </c>
      <c r="F603" s="16">
        <v>190</v>
      </c>
      <c r="G603" s="17"/>
      <c r="H603" s="20"/>
      <c r="I603" s="24" t="s">
        <v>18</v>
      </c>
      <c r="J603" s="24" t="s">
        <v>18</v>
      </c>
      <c r="K603" s="10" t="s">
        <v>21</v>
      </c>
    </row>
    <row r="604" s="2" customFormat="1" ht="16" customHeight="1" spans="1:11">
      <c r="A604" s="10">
        <v>601</v>
      </c>
      <c r="B604" s="10" t="s">
        <v>241</v>
      </c>
      <c r="C604" s="10" t="s">
        <v>632</v>
      </c>
      <c r="D604" s="10" t="str">
        <f>"202305271051"</f>
        <v>202305271051</v>
      </c>
      <c r="E604" s="15">
        <v>0</v>
      </c>
      <c r="F604" s="16">
        <v>190</v>
      </c>
      <c r="G604" s="17"/>
      <c r="H604" s="20"/>
      <c r="I604" s="24" t="s">
        <v>18</v>
      </c>
      <c r="J604" s="24" t="s">
        <v>18</v>
      </c>
      <c r="K604" s="10" t="s">
        <v>21</v>
      </c>
    </row>
    <row r="605" s="2" customFormat="1" ht="16" customHeight="1" spans="1:11">
      <c r="A605" s="10">
        <v>602</v>
      </c>
      <c r="B605" s="10" t="s">
        <v>241</v>
      </c>
      <c r="C605" s="10" t="s">
        <v>633</v>
      </c>
      <c r="D605" s="10" t="str">
        <f>"202305271052"</f>
        <v>202305271052</v>
      </c>
      <c r="E605" s="15">
        <v>0</v>
      </c>
      <c r="F605" s="16">
        <v>190</v>
      </c>
      <c r="G605" s="17"/>
      <c r="H605" s="20"/>
      <c r="I605" s="24" t="s">
        <v>18</v>
      </c>
      <c r="J605" s="24" t="s">
        <v>18</v>
      </c>
      <c r="K605" s="10" t="s">
        <v>21</v>
      </c>
    </row>
    <row r="606" s="2" customFormat="1" ht="16" customHeight="1" spans="1:11">
      <c r="A606" s="10">
        <v>603</v>
      </c>
      <c r="B606" s="10" t="s">
        <v>241</v>
      </c>
      <c r="C606" s="10" t="s">
        <v>634</v>
      </c>
      <c r="D606" s="10" t="str">
        <f>"202305271053"</f>
        <v>202305271053</v>
      </c>
      <c r="E606" s="15">
        <v>0</v>
      </c>
      <c r="F606" s="16">
        <v>190</v>
      </c>
      <c r="G606" s="17"/>
      <c r="H606" s="20"/>
      <c r="I606" s="24" t="s">
        <v>18</v>
      </c>
      <c r="J606" s="24" t="s">
        <v>18</v>
      </c>
      <c r="K606" s="10" t="s">
        <v>21</v>
      </c>
    </row>
    <row r="607" s="2" customFormat="1" ht="16" customHeight="1" spans="1:11">
      <c r="A607" s="10">
        <v>604</v>
      </c>
      <c r="B607" s="10" t="s">
        <v>241</v>
      </c>
      <c r="C607" s="10" t="s">
        <v>635</v>
      </c>
      <c r="D607" s="10" t="str">
        <f>"202305271055"</f>
        <v>202305271055</v>
      </c>
      <c r="E607" s="15">
        <v>0</v>
      </c>
      <c r="F607" s="16">
        <v>190</v>
      </c>
      <c r="G607" s="17"/>
      <c r="H607" s="20"/>
      <c r="I607" s="24" t="s">
        <v>18</v>
      </c>
      <c r="J607" s="24" t="s">
        <v>18</v>
      </c>
      <c r="K607" s="10" t="s">
        <v>21</v>
      </c>
    </row>
    <row r="608" s="2" customFormat="1" ht="16" customHeight="1" spans="1:11">
      <c r="A608" s="10">
        <v>605</v>
      </c>
      <c r="B608" s="10" t="s">
        <v>241</v>
      </c>
      <c r="C608" s="10" t="s">
        <v>636</v>
      </c>
      <c r="D608" s="10" t="str">
        <f>"202305271058"</f>
        <v>202305271058</v>
      </c>
      <c r="E608" s="15">
        <v>0</v>
      </c>
      <c r="F608" s="16">
        <v>190</v>
      </c>
      <c r="G608" s="17"/>
      <c r="H608" s="20"/>
      <c r="I608" s="24" t="s">
        <v>18</v>
      </c>
      <c r="J608" s="24" t="s">
        <v>18</v>
      </c>
      <c r="K608" s="10" t="s">
        <v>21</v>
      </c>
    </row>
    <row r="609" s="2" customFormat="1" ht="16" customHeight="1" spans="1:11">
      <c r="A609" s="10">
        <v>606</v>
      </c>
      <c r="B609" s="10" t="s">
        <v>241</v>
      </c>
      <c r="C609" s="10" t="s">
        <v>637</v>
      </c>
      <c r="D609" s="10" t="str">
        <f>"202305271063"</f>
        <v>202305271063</v>
      </c>
      <c r="E609" s="15">
        <v>0</v>
      </c>
      <c r="F609" s="16">
        <v>190</v>
      </c>
      <c r="G609" s="17"/>
      <c r="H609" s="20"/>
      <c r="I609" s="24" t="s">
        <v>18</v>
      </c>
      <c r="J609" s="24" t="s">
        <v>18</v>
      </c>
      <c r="K609" s="10" t="s">
        <v>21</v>
      </c>
    </row>
    <row r="610" s="2" customFormat="1" ht="16" customHeight="1" spans="1:11">
      <c r="A610" s="10">
        <v>607</v>
      </c>
      <c r="B610" s="10" t="s">
        <v>241</v>
      </c>
      <c r="C610" s="10" t="s">
        <v>638</v>
      </c>
      <c r="D610" s="10" t="str">
        <f>"202305271064"</f>
        <v>202305271064</v>
      </c>
      <c r="E610" s="15">
        <v>0</v>
      </c>
      <c r="F610" s="16">
        <v>190</v>
      </c>
      <c r="G610" s="17"/>
      <c r="H610" s="20"/>
      <c r="I610" s="24" t="s">
        <v>18</v>
      </c>
      <c r="J610" s="24" t="s">
        <v>18</v>
      </c>
      <c r="K610" s="10" t="s">
        <v>21</v>
      </c>
    </row>
    <row r="611" s="2" customFormat="1" ht="16" customHeight="1" spans="1:11">
      <c r="A611" s="10">
        <v>608</v>
      </c>
      <c r="B611" s="10" t="s">
        <v>241</v>
      </c>
      <c r="C611" s="10" t="s">
        <v>639</v>
      </c>
      <c r="D611" s="10" t="str">
        <f>"202305271101"</f>
        <v>202305271101</v>
      </c>
      <c r="E611" s="15">
        <v>0</v>
      </c>
      <c r="F611" s="16">
        <v>190</v>
      </c>
      <c r="G611" s="17"/>
      <c r="H611" s="20"/>
      <c r="I611" s="24" t="s">
        <v>18</v>
      </c>
      <c r="J611" s="24" t="s">
        <v>18</v>
      </c>
      <c r="K611" s="10" t="s">
        <v>21</v>
      </c>
    </row>
    <row r="612" s="2" customFormat="1" ht="16" customHeight="1" spans="1:11">
      <c r="A612" s="10">
        <v>609</v>
      </c>
      <c r="B612" s="10" t="s">
        <v>241</v>
      </c>
      <c r="C612" s="10" t="s">
        <v>640</v>
      </c>
      <c r="D612" s="10" t="str">
        <f>"202305271105"</f>
        <v>202305271105</v>
      </c>
      <c r="E612" s="15">
        <v>0</v>
      </c>
      <c r="F612" s="16">
        <v>190</v>
      </c>
      <c r="G612" s="17"/>
      <c r="H612" s="20"/>
      <c r="I612" s="24" t="s">
        <v>18</v>
      </c>
      <c r="J612" s="24" t="s">
        <v>18</v>
      </c>
      <c r="K612" s="10" t="s">
        <v>21</v>
      </c>
    </row>
    <row r="613" s="2" customFormat="1" ht="16" customHeight="1" spans="1:11">
      <c r="A613" s="10">
        <v>610</v>
      </c>
      <c r="B613" s="10" t="s">
        <v>241</v>
      </c>
      <c r="C613" s="10" t="s">
        <v>641</v>
      </c>
      <c r="D613" s="10" t="str">
        <f>"202305271107"</f>
        <v>202305271107</v>
      </c>
      <c r="E613" s="15">
        <v>0</v>
      </c>
      <c r="F613" s="16">
        <v>190</v>
      </c>
      <c r="G613" s="17"/>
      <c r="H613" s="20"/>
      <c r="I613" s="24" t="s">
        <v>18</v>
      </c>
      <c r="J613" s="24" t="s">
        <v>18</v>
      </c>
      <c r="K613" s="10" t="s">
        <v>21</v>
      </c>
    </row>
    <row r="614" s="2" customFormat="1" ht="16" customHeight="1" spans="1:11">
      <c r="A614" s="10">
        <v>611</v>
      </c>
      <c r="B614" s="10" t="s">
        <v>241</v>
      </c>
      <c r="C614" s="10" t="s">
        <v>642</v>
      </c>
      <c r="D614" s="10" t="str">
        <f>"202305271108"</f>
        <v>202305271108</v>
      </c>
      <c r="E614" s="15">
        <v>0</v>
      </c>
      <c r="F614" s="16">
        <v>190</v>
      </c>
      <c r="G614" s="17"/>
      <c r="H614" s="20"/>
      <c r="I614" s="24" t="s">
        <v>18</v>
      </c>
      <c r="J614" s="24" t="s">
        <v>18</v>
      </c>
      <c r="K614" s="10" t="s">
        <v>21</v>
      </c>
    </row>
    <row r="615" s="2" customFormat="1" ht="16" customHeight="1" spans="1:11">
      <c r="A615" s="10">
        <v>612</v>
      </c>
      <c r="B615" s="10" t="s">
        <v>241</v>
      </c>
      <c r="C615" s="10" t="s">
        <v>643</v>
      </c>
      <c r="D615" s="10" t="str">
        <f>"202305271111"</f>
        <v>202305271111</v>
      </c>
      <c r="E615" s="15">
        <v>0</v>
      </c>
      <c r="F615" s="16">
        <v>190</v>
      </c>
      <c r="G615" s="17"/>
      <c r="H615" s="20"/>
      <c r="I615" s="24" t="s">
        <v>18</v>
      </c>
      <c r="J615" s="24" t="s">
        <v>18</v>
      </c>
      <c r="K615" s="10" t="s">
        <v>21</v>
      </c>
    </row>
    <row r="616" s="2" customFormat="1" ht="16" customHeight="1" spans="1:11">
      <c r="A616" s="10">
        <v>613</v>
      </c>
      <c r="B616" s="10" t="s">
        <v>241</v>
      </c>
      <c r="C616" s="10" t="s">
        <v>644</v>
      </c>
      <c r="D616" s="10" t="str">
        <f>"202305271114"</f>
        <v>202305271114</v>
      </c>
      <c r="E616" s="15">
        <v>0</v>
      </c>
      <c r="F616" s="16">
        <v>190</v>
      </c>
      <c r="G616" s="17"/>
      <c r="H616" s="20"/>
      <c r="I616" s="24" t="s">
        <v>18</v>
      </c>
      <c r="J616" s="24" t="s">
        <v>18</v>
      </c>
      <c r="K616" s="10" t="s">
        <v>21</v>
      </c>
    </row>
    <row r="617" s="2" customFormat="1" ht="16" customHeight="1" spans="1:11">
      <c r="A617" s="10">
        <v>614</v>
      </c>
      <c r="B617" s="10" t="s">
        <v>241</v>
      </c>
      <c r="C617" s="10" t="s">
        <v>645</v>
      </c>
      <c r="D617" s="10" t="str">
        <f>"202305271115"</f>
        <v>202305271115</v>
      </c>
      <c r="E617" s="15">
        <v>0</v>
      </c>
      <c r="F617" s="16">
        <v>190</v>
      </c>
      <c r="G617" s="17"/>
      <c r="H617" s="20"/>
      <c r="I617" s="24" t="s">
        <v>18</v>
      </c>
      <c r="J617" s="24" t="s">
        <v>18</v>
      </c>
      <c r="K617" s="10" t="s">
        <v>21</v>
      </c>
    </row>
    <row r="618" s="2" customFormat="1" ht="16" customHeight="1" spans="1:11">
      <c r="A618" s="10">
        <v>615</v>
      </c>
      <c r="B618" s="10" t="s">
        <v>241</v>
      </c>
      <c r="C618" s="10" t="s">
        <v>646</v>
      </c>
      <c r="D618" s="10" t="str">
        <f>"202305271116"</f>
        <v>202305271116</v>
      </c>
      <c r="E618" s="15">
        <v>0</v>
      </c>
      <c r="F618" s="16">
        <v>190</v>
      </c>
      <c r="G618" s="17"/>
      <c r="H618" s="20"/>
      <c r="I618" s="24" t="s">
        <v>18</v>
      </c>
      <c r="J618" s="24" t="s">
        <v>18</v>
      </c>
      <c r="K618" s="10" t="s">
        <v>21</v>
      </c>
    </row>
    <row r="619" s="2" customFormat="1" ht="16" customHeight="1" spans="1:11">
      <c r="A619" s="10">
        <v>616</v>
      </c>
      <c r="B619" s="10" t="s">
        <v>241</v>
      </c>
      <c r="C619" s="10" t="s">
        <v>647</v>
      </c>
      <c r="D619" s="10" t="str">
        <f>"202305271120"</f>
        <v>202305271120</v>
      </c>
      <c r="E619" s="15">
        <v>0</v>
      </c>
      <c r="F619" s="16">
        <v>190</v>
      </c>
      <c r="G619" s="17"/>
      <c r="H619" s="20"/>
      <c r="I619" s="24" t="s">
        <v>18</v>
      </c>
      <c r="J619" s="24" t="s">
        <v>18</v>
      </c>
      <c r="K619" s="10" t="s">
        <v>21</v>
      </c>
    </row>
    <row r="620" s="2" customFormat="1" ht="16" customHeight="1" spans="1:11">
      <c r="A620" s="10">
        <v>617</v>
      </c>
      <c r="B620" s="10" t="s">
        <v>241</v>
      </c>
      <c r="C620" s="10" t="s">
        <v>648</v>
      </c>
      <c r="D620" s="10" t="str">
        <f>"202305271121"</f>
        <v>202305271121</v>
      </c>
      <c r="E620" s="15">
        <v>0</v>
      </c>
      <c r="F620" s="16">
        <v>190</v>
      </c>
      <c r="G620" s="17"/>
      <c r="H620" s="20"/>
      <c r="I620" s="24" t="s">
        <v>18</v>
      </c>
      <c r="J620" s="24" t="s">
        <v>18</v>
      </c>
      <c r="K620" s="10" t="s">
        <v>21</v>
      </c>
    </row>
    <row r="621" s="2" customFormat="1" ht="16" customHeight="1" spans="1:11">
      <c r="A621" s="10">
        <v>618</v>
      </c>
      <c r="B621" s="10" t="s">
        <v>241</v>
      </c>
      <c r="C621" s="10" t="s">
        <v>649</v>
      </c>
      <c r="D621" s="10" t="str">
        <f>"202305271123"</f>
        <v>202305271123</v>
      </c>
      <c r="E621" s="15">
        <v>0</v>
      </c>
      <c r="F621" s="16">
        <v>190</v>
      </c>
      <c r="G621" s="17"/>
      <c r="H621" s="20"/>
      <c r="I621" s="24" t="s">
        <v>18</v>
      </c>
      <c r="J621" s="24" t="s">
        <v>18</v>
      </c>
      <c r="K621" s="10" t="s">
        <v>21</v>
      </c>
    </row>
    <row r="622" s="2" customFormat="1" ht="16" customHeight="1" spans="1:11">
      <c r="A622" s="10">
        <v>619</v>
      </c>
      <c r="B622" s="10" t="s">
        <v>241</v>
      </c>
      <c r="C622" s="10" t="s">
        <v>650</v>
      </c>
      <c r="D622" s="10" t="str">
        <f>"202305271124"</f>
        <v>202305271124</v>
      </c>
      <c r="E622" s="15">
        <v>0</v>
      </c>
      <c r="F622" s="16">
        <v>190</v>
      </c>
      <c r="G622" s="17"/>
      <c r="H622" s="20"/>
      <c r="I622" s="24" t="s">
        <v>18</v>
      </c>
      <c r="J622" s="24" t="s">
        <v>18</v>
      </c>
      <c r="K622" s="10" t="s">
        <v>21</v>
      </c>
    </row>
    <row r="623" s="2" customFormat="1" ht="16" customHeight="1" spans="1:11">
      <c r="A623" s="10">
        <v>620</v>
      </c>
      <c r="B623" s="10" t="s">
        <v>241</v>
      </c>
      <c r="C623" s="10" t="s">
        <v>651</v>
      </c>
      <c r="D623" s="10" t="str">
        <f>"202305271125"</f>
        <v>202305271125</v>
      </c>
      <c r="E623" s="15">
        <v>0</v>
      </c>
      <c r="F623" s="16">
        <v>190</v>
      </c>
      <c r="G623" s="17"/>
      <c r="H623" s="20"/>
      <c r="I623" s="24" t="s">
        <v>18</v>
      </c>
      <c r="J623" s="24" t="s">
        <v>18</v>
      </c>
      <c r="K623" s="10" t="s">
        <v>21</v>
      </c>
    </row>
    <row r="624" s="2" customFormat="1" ht="16" customHeight="1" spans="1:11">
      <c r="A624" s="10">
        <v>621</v>
      </c>
      <c r="B624" s="10" t="s">
        <v>241</v>
      </c>
      <c r="C624" s="10" t="s">
        <v>652</v>
      </c>
      <c r="D624" s="10" t="str">
        <f>"202305271127"</f>
        <v>202305271127</v>
      </c>
      <c r="E624" s="15">
        <v>0</v>
      </c>
      <c r="F624" s="16">
        <v>190</v>
      </c>
      <c r="G624" s="17"/>
      <c r="H624" s="20"/>
      <c r="I624" s="24" t="s">
        <v>18</v>
      </c>
      <c r="J624" s="24" t="s">
        <v>18</v>
      </c>
      <c r="K624" s="10" t="s">
        <v>21</v>
      </c>
    </row>
    <row r="625" s="2" customFormat="1" ht="16" customHeight="1" spans="1:11">
      <c r="A625" s="10">
        <v>622</v>
      </c>
      <c r="B625" s="10" t="s">
        <v>241</v>
      </c>
      <c r="C625" s="10" t="s">
        <v>653</v>
      </c>
      <c r="D625" s="10" t="str">
        <f>"202305271128"</f>
        <v>202305271128</v>
      </c>
      <c r="E625" s="15">
        <v>0</v>
      </c>
      <c r="F625" s="16">
        <v>190</v>
      </c>
      <c r="G625" s="17"/>
      <c r="H625" s="20"/>
      <c r="I625" s="24" t="s">
        <v>18</v>
      </c>
      <c r="J625" s="24" t="s">
        <v>18</v>
      </c>
      <c r="K625" s="10" t="s">
        <v>21</v>
      </c>
    </row>
    <row r="626" s="2" customFormat="1" ht="16" customHeight="1" spans="1:11">
      <c r="A626" s="10">
        <v>623</v>
      </c>
      <c r="B626" s="10" t="s">
        <v>241</v>
      </c>
      <c r="C626" s="10" t="s">
        <v>654</v>
      </c>
      <c r="D626" s="10" t="str">
        <f>"202305271129"</f>
        <v>202305271129</v>
      </c>
      <c r="E626" s="15">
        <v>0</v>
      </c>
      <c r="F626" s="16">
        <v>190</v>
      </c>
      <c r="G626" s="17"/>
      <c r="H626" s="20"/>
      <c r="I626" s="24" t="s">
        <v>18</v>
      </c>
      <c r="J626" s="24" t="s">
        <v>18</v>
      </c>
      <c r="K626" s="10" t="s">
        <v>21</v>
      </c>
    </row>
    <row r="627" s="2" customFormat="1" ht="16" customHeight="1" spans="1:11">
      <c r="A627" s="10">
        <v>624</v>
      </c>
      <c r="B627" s="10" t="s">
        <v>241</v>
      </c>
      <c r="C627" s="10" t="s">
        <v>655</v>
      </c>
      <c r="D627" s="10" t="str">
        <f>"202305271131"</f>
        <v>202305271131</v>
      </c>
      <c r="E627" s="15">
        <v>0</v>
      </c>
      <c r="F627" s="16">
        <v>190</v>
      </c>
      <c r="G627" s="17"/>
      <c r="H627" s="20"/>
      <c r="I627" s="24" t="s">
        <v>18</v>
      </c>
      <c r="J627" s="24" t="s">
        <v>18</v>
      </c>
      <c r="K627" s="10" t="s">
        <v>21</v>
      </c>
    </row>
    <row r="628" s="2" customFormat="1" ht="16" customHeight="1" spans="1:11">
      <c r="A628" s="10">
        <v>625</v>
      </c>
      <c r="B628" s="10" t="s">
        <v>241</v>
      </c>
      <c r="C628" s="10" t="s">
        <v>656</v>
      </c>
      <c r="D628" s="10" t="str">
        <f>"202305271133"</f>
        <v>202305271133</v>
      </c>
      <c r="E628" s="15">
        <v>0</v>
      </c>
      <c r="F628" s="16">
        <v>190</v>
      </c>
      <c r="G628" s="17"/>
      <c r="H628" s="20"/>
      <c r="I628" s="24" t="s">
        <v>18</v>
      </c>
      <c r="J628" s="24" t="s">
        <v>18</v>
      </c>
      <c r="K628" s="10" t="s">
        <v>21</v>
      </c>
    </row>
    <row r="629" s="2" customFormat="1" ht="16" customHeight="1" spans="1:11">
      <c r="A629" s="10">
        <v>626</v>
      </c>
      <c r="B629" s="10" t="s">
        <v>241</v>
      </c>
      <c r="C629" s="10" t="s">
        <v>657</v>
      </c>
      <c r="D629" s="10" t="str">
        <f>"202305271134"</f>
        <v>202305271134</v>
      </c>
      <c r="E629" s="15">
        <v>0</v>
      </c>
      <c r="F629" s="16">
        <v>190</v>
      </c>
      <c r="G629" s="17"/>
      <c r="H629" s="20"/>
      <c r="I629" s="24" t="s">
        <v>18</v>
      </c>
      <c r="J629" s="24" t="s">
        <v>18</v>
      </c>
      <c r="K629" s="10" t="s">
        <v>21</v>
      </c>
    </row>
    <row r="630" s="2" customFormat="1" ht="16" customHeight="1" spans="1:11">
      <c r="A630" s="10">
        <v>627</v>
      </c>
      <c r="B630" s="10" t="s">
        <v>241</v>
      </c>
      <c r="C630" s="10" t="s">
        <v>658</v>
      </c>
      <c r="D630" s="10" t="str">
        <f>"202305271136"</f>
        <v>202305271136</v>
      </c>
      <c r="E630" s="15">
        <v>0</v>
      </c>
      <c r="F630" s="16">
        <v>190</v>
      </c>
      <c r="G630" s="17"/>
      <c r="H630" s="20"/>
      <c r="I630" s="24" t="s">
        <v>18</v>
      </c>
      <c r="J630" s="24" t="s">
        <v>18</v>
      </c>
      <c r="K630" s="10" t="s">
        <v>21</v>
      </c>
    </row>
    <row r="631" s="2" customFormat="1" ht="16" customHeight="1" spans="1:11">
      <c r="A631" s="10">
        <v>628</v>
      </c>
      <c r="B631" s="10" t="s">
        <v>241</v>
      </c>
      <c r="C631" s="10" t="s">
        <v>659</v>
      </c>
      <c r="D631" s="10" t="str">
        <f>"202305271138"</f>
        <v>202305271138</v>
      </c>
      <c r="E631" s="15">
        <v>0</v>
      </c>
      <c r="F631" s="16">
        <v>190</v>
      </c>
      <c r="G631" s="17"/>
      <c r="H631" s="20"/>
      <c r="I631" s="24" t="s">
        <v>18</v>
      </c>
      <c r="J631" s="24" t="s">
        <v>18</v>
      </c>
      <c r="K631" s="10" t="s">
        <v>21</v>
      </c>
    </row>
    <row r="632" s="2" customFormat="1" ht="16" customHeight="1" spans="1:11">
      <c r="A632" s="10">
        <v>629</v>
      </c>
      <c r="B632" s="10" t="s">
        <v>241</v>
      </c>
      <c r="C632" s="10" t="s">
        <v>660</v>
      </c>
      <c r="D632" s="10" t="str">
        <f>"202305271139"</f>
        <v>202305271139</v>
      </c>
      <c r="E632" s="15">
        <v>0</v>
      </c>
      <c r="F632" s="16">
        <v>190</v>
      </c>
      <c r="G632" s="17"/>
      <c r="H632" s="20"/>
      <c r="I632" s="24" t="s">
        <v>18</v>
      </c>
      <c r="J632" s="24" t="s">
        <v>18</v>
      </c>
      <c r="K632" s="10" t="s">
        <v>21</v>
      </c>
    </row>
    <row r="633" s="2" customFormat="1" ht="16" customHeight="1" spans="1:11">
      <c r="A633" s="10">
        <v>630</v>
      </c>
      <c r="B633" s="10" t="s">
        <v>241</v>
      </c>
      <c r="C633" s="10" t="s">
        <v>661</v>
      </c>
      <c r="D633" s="10" t="str">
        <f>"202305271140"</f>
        <v>202305271140</v>
      </c>
      <c r="E633" s="15">
        <v>0</v>
      </c>
      <c r="F633" s="16">
        <v>190</v>
      </c>
      <c r="G633" s="17"/>
      <c r="H633" s="20"/>
      <c r="I633" s="24" t="s">
        <v>18</v>
      </c>
      <c r="J633" s="24" t="s">
        <v>18</v>
      </c>
      <c r="K633" s="10" t="s">
        <v>21</v>
      </c>
    </row>
    <row r="634" s="2" customFormat="1" ht="16" customHeight="1" spans="1:11">
      <c r="A634" s="10">
        <v>631</v>
      </c>
      <c r="B634" s="10" t="s">
        <v>241</v>
      </c>
      <c r="C634" s="10" t="s">
        <v>662</v>
      </c>
      <c r="D634" s="10" t="str">
        <f>"202305271141"</f>
        <v>202305271141</v>
      </c>
      <c r="E634" s="15">
        <v>0</v>
      </c>
      <c r="F634" s="16">
        <v>190</v>
      </c>
      <c r="G634" s="17"/>
      <c r="H634" s="20"/>
      <c r="I634" s="24" t="s">
        <v>18</v>
      </c>
      <c r="J634" s="24" t="s">
        <v>18</v>
      </c>
      <c r="K634" s="10" t="s">
        <v>21</v>
      </c>
    </row>
    <row r="635" s="2" customFormat="1" ht="16" customHeight="1" spans="1:11">
      <c r="A635" s="10">
        <v>632</v>
      </c>
      <c r="B635" s="10" t="s">
        <v>241</v>
      </c>
      <c r="C635" s="10" t="s">
        <v>663</v>
      </c>
      <c r="D635" s="10" t="str">
        <f>"202305271142"</f>
        <v>202305271142</v>
      </c>
      <c r="E635" s="15">
        <v>0</v>
      </c>
      <c r="F635" s="16">
        <v>190</v>
      </c>
      <c r="G635" s="17"/>
      <c r="H635" s="20"/>
      <c r="I635" s="24" t="s">
        <v>18</v>
      </c>
      <c r="J635" s="24" t="s">
        <v>18</v>
      </c>
      <c r="K635" s="10" t="s">
        <v>21</v>
      </c>
    </row>
    <row r="636" s="2" customFormat="1" ht="16" customHeight="1" spans="1:11">
      <c r="A636" s="10">
        <v>633</v>
      </c>
      <c r="B636" s="10" t="s">
        <v>241</v>
      </c>
      <c r="C636" s="10" t="s">
        <v>664</v>
      </c>
      <c r="D636" s="10" t="str">
        <f>"202305271143"</f>
        <v>202305271143</v>
      </c>
      <c r="E636" s="15">
        <v>0</v>
      </c>
      <c r="F636" s="16">
        <v>190</v>
      </c>
      <c r="G636" s="17"/>
      <c r="H636" s="20"/>
      <c r="I636" s="24" t="s">
        <v>18</v>
      </c>
      <c r="J636" s="24" t="s">
        <v>18</v>
      </c>
      <c r="K636" s="10" t="s">
        <v>21</v>
      </c>
    </row>
    <row r="637" s="2" customFormat="1" ht="16" customHeight="1" spans="1:11">
      <c r="A637" s="10">
        <v>634</v>
      </c>
      <c r="B637" s="10" t="s">
        <v>241</v>
      </c>
      <c r="C637" s="10" t="s">
        <v>665</v>
      </c>
      <c r="D637" s="10" t="str">
        <f>"202305271144"</f>
        <v>202305271144</v>
      </c>
      <c r="E637" s="15">
        <v>0</v>
      </c>
      <c r="F637" s="16">
        <v>190</v>
      </c>
      <c r="G637" s="17"/>
      <c r="H637" s="20"/>
      <c r="I637" s="24" t="s">
        <v>18</v>
      </c>
      <c r="J637" s="24" t="s">
        <v>18</v>
      </c>
      <c r="K637" s="10" t="s">
        <v>21</v>
      </c>
    </row>
    <row r="638" s="2" customFormat="1" ht="16" customHeight="1" spans="1:11">
      <c r="A638" s="10">
        <v>635</v>
      </c>
      <c r="B638" s="10" t="s">
        <v>241</v>
      </c>
      <c r="C638" s="10" t="s">
        <v>666</v>
      </c>
      <c r="D638" s="10" t="str">
        <f>"202305271146"</f>
        <v>202305271146</v>
      </c>
      <c r="E638" s="15">
        <v>0</v>
      </c>
      <c r="F638" s="16">
        <v>190</v>
      </c>
      <c r="G638" s="17"/>
      <c r="H638" s="20"/>
      <c r="I638" s="24" t="s">
        <v>18</v>
      </c>
      <c r="J638" s="24" t="s">
        <v>18</v>
      </c>
      <c r="K638" s="10" t="s">
        <v>21</v>
      </c>
    </row>
    <row r="639" s="2" customFormat="1" ht="16" customHeight="1" spans="1:11">
      <c r="A639" s="10">
        <v>636</v>
      </c>
      <c r="B639" s="10" t="s">
        <v>241</v>
      </c>
      <c r="C639" s="10" t="s">
        <v>667</v>
      </c>
      <c r="D639" s="10" t="str">
        <f>"202305271147"</f>
        <v>202305271147</v>
      </c>
      <c r="E639" s="15">
        <v>0</v>
      </c>
      <c r="F639" s="16">
        <v>190</v>
      </c>
      <c r="G639" s="17"/>
      <c r="H639" s="20"/>
      <c r="I639" s="24" t="s">
        <v>18</v>
      </c>
      <c r="J639" s="24" t="s">
        <v>18</v>
      </c>
      <c r="K639" s="10" t="s">
        <v>21</v>
      </c>
    </row>
    <row r="640" s="2" customFormat="1" ht="16" customHeight="1" spans="1:11">
      <c r="A640" s="10">
        <v>637</v>
      </c>
      <c r="B640" s="10" t="s">
        <v>241</v>
      </c>
      <c r="C640" s="10" t="s">
        <v>668</v>
      </c>
      <c r="D640" s="10" t="str">
        <f>"202305271149"</f>
        <v>202305271149</v>
      </c>
      <c r="E640" s="15">
        <v>0</v>
      </c>
      <c r="F640" s="16">
        <v>190</v>
      </c>
      <c r="G640" s="17"/>
      <c r="H640" s="20"/>
      <c r="I640" s="24" t="s">
        <v>18</v>
      </c>
      <c r="J640" s="24" t="s">
        <v>18</v>
      </c>
      <c r="K640" s="10" t="s">
        <v>21</v>
      </c>
    </row>
    <row r="641" s="2" customFormat="1" ht="16" customHeight="1" spans="1:11">
      <c r="A641" s="10">
        <v>638</v>
      </c>
      <c r="B641" s="10" t="s">
        <v>241</v>
      </c>
      <c r="C641" s="10" t="s">
        <v>669</v>
      </c>
      <c r="D641" s="10" t="str">
        <f>"202305271151"</f>
        <v>202305271151</v>
      </c>
      <c r="E641" s="15">
        <v>0</v>
      </c>
      <c r="F641" s="16">
        <v>190</v>
      </c>
      <c r="G641" s="17"/>
      <c r="H641" s="20"/>
      <c r="I641" s="24" t="s">
        <v>18</v>
      </c>
      <c r="J641" s="24" t="s">
        <v>18</v>
      </c>
      <c r="K641" s="10" t="s">
        <v>21</v>
      </c>
    </row>
    <row r="642" s="2" customFormat="1" ht="16" customHeight="1" spans="1:11">
      <c r="A642" s="10">
        <v>639</v>
      </c>
      <c r="B642" s="10" t="s">
        <v>241</v>
      </c>
      <c r="C642" s="10" t="s">
        <v>670</v>
      </c>
      <c r="D642" s="10" t="str">
        <f>"202305271152"</f>
        <v>202305271152</v>
      </c>
      <c r="E642" s="15">
        <v>0</v>
      </c>
      <c r="F642" s="16">
        <v>190</v>
      </c>
      <c r="G642" s="17"/>
      <c r="H642" s="20"/>
      <c r="I642" s="24" t="s">
        <v>18</v>
      </c>
      <c r="J642" s="24" t="s">
        <v>18</v>
      </c>
      <c r="K642" s="10" t="s">
        <v>21</v>
      </c>
    </row>
    <row r="643" s="2" customFormat="1" ht="16" customHeight="1" spans="1:11">
      <c r="A643" s="10">
        <v>640</v>
      </c>
      <c r="B643" s="10" t="s">
        <v>241</v>
      </c>
      <c r="C643" s="10" t="s">
        <v>671</v>
      </c>
      <c r="D643" s="10" t="str">
        <f>"202305271154"</f>
        <v>202305271154</v>
      </c>
      <c r="E643" s="15">
        <v>0</v>
      </c>
      <c r="F643" s="16">
        <v>190</v>
      </c>
      <c r="G643" s="17"/>
      <c r="H643" s="20"/>
      <c r="I643" s="24" t="s">
        <v>18</v>
      </c>
      <c r="J643" s="24" t="s">
        <v>18</v>
      </c>
      <c r="K643" s="10" t="s">
        <v>21</v>
      </c>
    </row>
    <row r="644" s="2" customFormat="1" ht="16" customHeight="1" spans="1:11">
      <c r="A644" s="10">
        <v>641</v>
      </c>
      <c r="B644" s="10" t="s">
        <v>241</v>
      </c>
      <c r="C644" s="10" t="s">
        <v>672</v>
      </c>
      <c r="D644" s="10" t="str">
        <f>"202305271155"</f>
        <v>202305271155</v>
      </c>
      <c r="E644" s="15">
        <v>0</v>
      </c>
      <c r="F644" s="16">
        <v>190</v>
      </c>
      <c r="G644" s="17"/>
      <c r="H644" s="20"/>
      <c r="I644" s="24" t="s">
        <v>18</v>
      </c>
      <c r="J644" s="24" t="s">
        <v>18</v>
      </c>
      <c r="K644" s="10" t="s">
        <v>21</v>
      </c>
    </row>
    <row r="645" s="2" customFormat="1" ht="16" customHeight="1" spans="1:11">
      <c r="A645" s="10">
        <v>642</v>
      </c>
      <c r="B645" s="10" t="s">
        <v>241</v>
      </c>
      <c r="C645" s="10" t="s">
        <v>673</v>
      </c>
      <c r="D645" s="10" t="str">
        <f>"202305271156"</f>
        <v>202305271156</v>
      </c>
      <c r="E645" s="15">
        <v>0</v>
      </c>
      <c r="F645" s="16">
        <v>190</v>
      </c>
      <c r="G645" s="17"/>
      <c r="H645" s="20"/>
      <c r="I645" s="24" t="s">
        <v>18</v>
      </c>
      <c r="J645" s="24" t="s">
        <v>18</v>
      </c>
      <c r="K645" s="10" t="s">
        <v>21</v>
      </c>
    </row>
    <row r="646" s="2" customFormat="1" ht="16" customHeight="1" spans="1:11">
      <c r="A646" s="10">
        <v>643</v>
      </c>
      <c r="B646" s="10" t="s">
        <v>241</v>
      </c>
      <c r="C646" s="10" t="s">
        <v>674</v>
      </c>
      <c r="D646" s="10" t="str">
        <f>"202305271157"</f>
        <v>202305271157</v>
      </c>
      <c r="E646" s="15">
        <v>0</v>
      </c>
      <c r="F646" s="16">
        <v>190</v>
      </c>
      <c r="G646" s="17"/>
      <c r="H646" s="20"/>
      <c r="I646" s="24" t="s">
        <v>18</v>
      </c>
      <c r="J646" s="24" t="s">
        <v>18</v>
      </c>
      <c r="K646" s="10" t="s">
        <v>21</v>
      </c>
    </row>
    <row r="647" s="2" customFormat="1" ht="16" customHeight="1" spans="1:11">
      <c r="A647" s="10">
        <v>644</v>
      </c>
      <c r="B647" s="10" t="s">
        <v>241</v>
      </c>
      <c r="C647" s="10" t="s">
        <v>675</v>
      </c>
      <c r="D647" s="10" t="str">
        <f>"202305271159"</f>
        <v>202305271159</v>
      </c>
      <c r="E647" s="15">
        <v>0</v>
      </c>
      <c r="F647" s="16">
        <v>190</v>
      </c>
      <c r="G647" s="17"/>
      <c r="H647" s="20"/>
      <c r="I647" s="24" t="s">
        <v>18</v>
      </c>
      <c r="J647" s="24" t="s">
        <v>18</v>
      </c>
      <c r="K647" s="10" t="s">
        <v>21</v>
      </c>
    </row>
    <row r="648" s="2" customFormat="1" ht="16" customHeight="1" spans="1:11">
      <c r="A648" s="10">
        <v>645</v>
      </c>
      <c r="B648" s="10" t="s">
        <v>241</v>
      </c>
      <c r="C648" s="10" t="s">
        <v>676</v>
      </c>
      <c r="D648" s="10" t="str">
        <f>"202305271160"</f>
        <v>202305271160</v>
      </c>
      <c r="E648" s="15">
        <v>0</v>
      </c>
      <c r="F648" s="16">
        <v>190</v>
      </c>
      <c r="G648" s="17"/>
      <c r="H648" s="20"/>
      <c r="I648" s="24" t="s">
        <v>18</v>
      </c>
      <c r="J648" s="24" t="s">
        <v>18</v>
      </c>
      <c r="K648" s="10" t="s">
        <v>21</v>
      </c>
    </row>
    <row r="649" s="2" customFormat="1" ht="16" customHeight="1" spans="1:11">
      <c r="A649" s="10">
        <v>646</v>
      </c>
      <c r="B649" s="10" t="s">
        <v>241</v>
      </c>
      <c r="C649" s="10" t="s">
        <v>677</v>
      </c>
      <c r="D649" s="10" t="str">
        <f>"202305271161"</f>
        <v>202305271161</v>
      </c>
      <c r="E649" s="15">
        <v>0</v>
      </c>
      <c r="F649" s="16">
        <v>190</v>
      </c>
      <c r="G649" s="17"/>
      <c r="H649" s="20"/>
      <c r="I649" s="24" t="s">
        <v>18</v>
      </c>
      <c r="J649" s="24" t="s">
        <v>18</v>
      </c>
      <c r="K649" s="10" t="s">
        <v>21</v>
      </c>
    </row>
    <row r="650" s="2" customFormat="1" ht="16" customHeight="1" spans="1:11">
      <c r="A650" s="10">
        <v>647</v>
      </c>
      <c r="B650" s="10" t="s">
        <v>241</v>
      </c>
      <c r="C650" s="10" t="s">
        <v>678</v>
      </c>
      <c r="D650" s="10" t="str">
        <f>"202305271162"</f>
        <v>202305271162</v>
      </c>
      <c r="E650" s="15">
        <v>0</v>
      </c>
      <c r="F650" s="16">
        <v>190</v>
      </c>
      <c r="G650" s="17"/>
      <c r="H650" s="20"/>
      <c r="I650" s="24" t="s">
        <v>18</v>
      </c>
      <c r="J650" s="24" t="s">
        <v>18</v>
      </c>
      <c r="K650" s="10" t="s">
        <v>21</v>
      </c>
    </row>
    <row r="651" s="2" customFormat="1" ht="16" customHeight="1" spans="1:11">
      <c r="A651" s="10">
        <v>648</v>
      </c>
      <c r="B651" s="10" t="s">
        <v>241</v>
      </c>
      <c r="C651" s="10" t="s">
        <v>679</v>
      </c>
      <c r="D651" s="10" t="str">
        <f>"202305271163"</f>
        <v>202305271163</v>
      </c>
      <c r="E651" s="15">
        <v>0</v>
      </c>
      <c r="F651" s="16">
        <v>190</v>
      </c>
      <c r="G651" s="17"/>
      <c r="H651" s="20"/>
      <c r="I651" s="24" t="s">
        <v>18</v>
      </c>
      <c r="J651" s="24" t="s">
        <v>18</v>
      </c>
      <c r="K651" s="10" t="s">
        <v>21</v>
      </c>
    </row>
    <row r="652" s="2" customFormat="1" ht="16" customHeight="1" spans="1:11">
      <c r="A652" s="10">
        <v>649</v>
      </c>
      <c r="B652" s="10" t="s">
        <v>241</v>
      </c>
      <c r="C652" s="10" t="s">
        <v>680</v>
      </c>
      <c r="D652" s="10" t="str">
        <f>"202305271164"</f>
        <v>202305271164</v>
      </c>
      <c r="E652" s="15">
        <v>0</v>
      </c>
      <c r="F652" s="16">
        <v>190</v>
      </c>
      <c r="G652" s="17"/>
      <c r="H652" s="20"/>
      <c r="I652" s="24" t="s">
        <v>18</v>
      </c>
      <c r="J652" s="24" t="s">
        <v>18</v>
      </c>
      <c r="K652" s="10" t="s">
        <v>21</v>
      </c>
    </row>
    <row r="653" s="2" customFormat="1" ht="16" customHeight="1" spans="1:11">
      <c r="A653" s="10">
        <v>650</v>
      </c>
      <c r="B653" s="10" t="s">
        <v>241</v>
      </c>
      <c r="C653" s="10" t="s">
        <v>681</v>
      </c>
      <c r="D653" s="10" t="str">
        <f>"202305271201"</f>
        <v>202305271201</v>
      </c>
      <c r="E653" s="15">
        <v>0</v>
      </c>
      <c r="F653" s="16">
        <v>190</v>
      </c>
      <c r="G653" s="17"/>
      <c r="H653" s="20"/>
      <c r="I653" s="24" t="s">
        <v>18</v>
      </c>
      <c r="J653" s="24" t="s">
        <v>18</v>
      </c>
      <c r="K653" s="10" t="s">
        <v>21</v>
      </c>
    </row>
    <row r="654" s="2" customFormat="1" ht="16" customHeight="1" spans="1:11">
      <c r="A654" s="10">
        <v>651</v>
      </c>
      <c r="B654" s="10" t="s">
        <v>241</v>
      </c>
      <c r="C654" s="10" t="s">
        <v>682</v>
      </c>
      <c r="D654" s="10" t="str">
        <f>"202305271204"</f>
        <v>202305271204</v>
      </c>
      <c r="E654" s="15">
        <v>0</v>
      </c>
      <c r="F654" s="16">
        <v>190</v>
      </c>
      <c r="G654" s="17"/>
      <c r="H654" s="20"/>
      <c r="I654" s="24" t="s">
        <v>18</v>
      </c>
      <c r="J654" s="24" t="s">
        <v>18</v>
      </c>
      <c r="K654" s="10" t="s">
        <v>21</v>
      </c>
    </row>
    <row r="655" s="2" customFormat="1" ht="16" customHeight="1" spans="1:11">
      <c r="A655" s="10">
        <v>652</v>
      </c>
      <c r="B655" s="10" t="s">
        <v>241</v>
      </c>
      <c r="C655" s="10" t="s">
        <v>683</v>
      </c>
      <c r="D655" s="10" t="str">
        <f>"202305271207"</f>
        <v>202305271207</v>
      </c>
      <c r="E655" s="15">
        <v>0</v>
      </c>
      <c r="F655" s="16">
        <v>190</v>
      </c>
      <c r="G655" s="17"/>
      <c r="H655" s="20"/>
      <c r="I655" s="24" t="s">
        <v>18</v>
      </c>
      <c r="J655" s="24" t="s">
        <v>18</v>
      </c>
      <c r="K655" s="10" t="s">
        <v>21</v>
      </c>
    </row>
    <row r="656" s="2" customFormat="1" ht="16" customHeight="1" spans="1:11">
      <c r="A656" s="10">
        <v>653</v>
      </c>
      <c r="B656" s="10" t="s">
        <v>241</v>
      </c>
      <c r="C656" s="10" t="s">
        <v>684</v>
      </c>
      <c r="D656" s="10" t="str">
        <f>"202305271210"</f>
        <v>202305271210</v>
      </c>
      <c r="E656" s="15">
        <v>0</v>
      </c>
      <c r="F656" s="16">
        <v>190</v>
      </c>
      <c r="G656" s="17"/>
      <c r="H656" s="20"/>
      <c r="I656" s="24" t="s">
        <v>18</v>
      </c>
      <c r="J656" s="24" t="s">
        <v>18</v>
      </c>
      <c r="K656" s="10" t="s">
        <v>21</v>
      </c>
    </row>
    <row r="657" s="2" customFormat="1" ht="16" customHeight="1" spans="1:11">
      <c r="A657" s="10">
        <v>654</v>
      </c>
      <c r="B657" s="10" t="s">
        <v>241</v>
      </c>
      <c r="C657" s="10" t="s">
        <v>685</v>
      </c>
      <c r="D657" s="10" t="str">
        <f>"202305271211"</f>
        <v>202305271211</v>
      </c>
      <c r="E657" s="15">
        <v>0</v>
      </c>
      <c r="F657" s="16">
        <v>190</v>
      </c>
      <c r="G657" s="17"/>
      <c r="H657" s="20"/>
      <c r="I657" s="24" t="s">
        <v>18</v>
      </c>
      <c r="J657" s="24" t="s">
        <v>18</v>
      </c>
      <c r="K657" s="10" t="s">
        <v>21</v>
      </c>
    </row>
    <row r="658" s="2" customFormat="1" ht="16" customHeight="1" spans="1:11">
      <c r="A658" s="10">
        <v>655</v>
      </c>
      <c r="B658" s="10" t="s">
        <v>241</v>
      </c>
      <c r="C658" s="10" t="s">
        <v>686</v>
      </c>
      <c r="D658" s="10" t="str">
        <f>"202305271212"</f>
        <v>202305271212</v>
      </c>
      <c r="E658" s="15">
        <v>0</v>
      </c>
      <c r="F658" s="16">
        <v>190</v>
      </c>
      <c r="G658" s="17"/>
      <c r="H658" s="20"/>
      <c r="I658" s="24" t="s">
        <v>18</v>
      </c>
      <c r="J658" s="24" t="s">
        <v>18</v>
      </c>
      <c r="K658" s="10" t="s">
        <v>21</v>
      </c>
    </row>
    <row r="659" s="2" customFormat="1" ht="16" customHeight="1" spans="1:11">
      <c r="A659" s="10">
        <v>656</v>
      </c>
      <c r="B659" s="10" t="s">
        <v>241</v>
      </c>
      <c r="C659" s="10" t="s">
        <v>687</v>
      </c>
      <c r="D659" s="10" t="str">
        <f>"202305271213"</f>
        <v>202305271213</v>
      </c>
      <c r="E659" s="15">
        <v>0</v>
      </c>
      <c r="F659" s="16">
        <v>190</v>
      </c>
      <c r="G659" s="17"/>
      <c r="H659" s="20"/>
      <c r="I659" s="24" t="s">
        <v>18</v>
      </c>
      <c r="J659" s="24" t="s">
        <v>18</v>
      </c>
      <c r="K659" s="10" t="s">
        <v>21</v>
      </c>
    </row>
    <row r="660" s="2" customFormat="1" ht="16" customHeight="1" spans="1:11">
      <c r="A660" s="10">
        <v>657</v>
      </c>
      <c r="B660" s="10" t="s">
        <v>241</v>
      </c>
      <c r="C660" s="10" t="s">
        <v>688</v>
      </c>
      <c r="D660" s="10" t="str">
        <f>"202305271215"</f>
        <v>202305271215</v>
      </c>
      <c r="E660" s="15">
        <v>0</v>
      </c>
      <c r="F660" s="16">
        <v>190</v>
      </c>
      <c r="G660" s="17"/>
      <c r="H660" s="20"/>
      <c r="I660" s="24" t="s">
        <v>18</v>
      </c>
      <c r="J660" s="24" t="s">
        <v>18</v>
      </c>
      <c r="K660" s="10" t="s">
        <v>21</v>
      </c>
    </row>
    <row r="661" s="2" customFormat="1" ht="16" customHeight="1" spans="1:11">
      <c r="A661" s="10">
        <v>658</v>
      </c>
      <c r="B661" s="10" t="s">
        <v>241</v>
      </c>
      <c r="C661" s="10" t="s">
        <v>689</v>
      </c>
      <c r="D661" s="10" t="str">
        <f>"202305271217"</f>
        <v>202305271217</v>
      </c>
      <c r="E661" s="15">
        <v>0</v>
      </c>
      <c r="F661" s="16">
        <v>190</v>
      </c>
      <c r="G661" s="17"/>
      <c r="H661" s="20"/>
      <c r="I661" s="24" t="s">
        <v>18</v>
      </c>
      <c r="J661" s="24" t="s">
        <v>18</v>
      </c>
      <c r="K661" s="10" t="s">
        <v>21</v>
      </c>
    </row>
    <row r="662" s="2" customFormat="1" ht="16" customHeight="1" spans="1:11">
      <c r="A662" s="10">
        <v>659</v>
      </c>
      <c r="B662" s="10" t="s">
        <v>241</v>
      </c>
      <c r="C662" s="10" t="s">
        <v>690</v>
      </c>
      <c r="D662" s="10" t="str">
        <f>"202305271220"</f>
        <v>202305271220</v>
      </c>
      <c r="E662" s="15">
        <v>0</v>
      </c>
      <c r="F662" s="16">
        <v>190</v>
      </c>
      <c r="G662" s="17"/>
      <c r="H662" s="20"/>
      <c r="I662" s="24" t="s">
        <v>18</v>
      </c>
      <c r="J662" s="24" t="s">
        <v>18</v>
      </c>
      <c r="K662" s="10" t="s">
        <v>21</v>
      </c>
    </row>
    <row r="663" s="2" customFormat="1" ht="16" customHeight="1" spans="1:11">
      <c r="A663" s="10">
        <v>660</v>
      </c>
      <c r="B663" s="10" t="s">
        <v>241</v>
      </c>
      <c r="C663" s="10" t="s">
        <v>691</v>
      </c>
      <c r="D663" s="10" t="str">
        <f>"202305271222"</f>
        <v>202305271222</v>
      </c>
      <c r="E663" s="15">
        <v>0</v>
      </c>
      <c r="F663" s="16">
        <v>190</v>
      </c>
      <c r="G663" s="17"/>
      <c r="H663" s="20"/>
      <c r="I663" s="24" t="s">
        <v>18</v>
      </c>
      <c r="J663" s="24" t="s">
        <v>18</v>
      </c>
      <c r="K663" s="10" t="s">
        <v>21</v>
      </c>
    </row>
    <row r="664" s="2" customFormat="1" ht="16" customHeight="1" spans="1:11">
      <c r="A664" s="10">
        <v>661</v>
      </c>
      <c r="B664" s="10" t="s">
        <v>241</v>
      </c>
      <c r="C664" s="10" t="s">
        <v>692</v>
      </c>
      <c r="D664" s="10" t="str">
        <f>"202305271226"</f>
        <v>202305271226</v>
      </c>
      <c r="E664" s="15">
        <v>0</v>
      </c>
      <c r="F664" s="16">
        <v>190</v>
      </c>
      <c r="G664" s="17"/>
      <c r="H664" s="20"/>
      <c r="I664" s="24" t="s">
        <v>18</v>
      </c>
      <c r="J664" s="24" t="s">
        <v>18</v>
      </c>
      <c r="K664" s="10" t="s">
        <v>21</v>
      </c>
    </row>
    <row r="665" s="2" customFormat="1" ht="16" customHeight="1" spans="1:11">
      <c r="A665" s="10">
        <v>662</v>
      </c>
      <c r="B665" s="10" t="s">
        <v>241</v>
      </c>
      <c r="C665" s="10" t="s">
        <v>693</v>
      </c>
      <c r="D665" s="10" t="str">
        <f>"202305271227"</f>
        <v>202305271227</v>
      </c>
      <c r="E665" s="15">
        <v>0</v>
      </c>
      <c r="F665" s="16">
        <v>190</v>
      </c>
      <c r="G665" s="17"/>
      <c r="H665" s="20"/>
      <c r="I665" s="24" t="s">
        <v>18</v>
      </c>
      <c r="J665" s="24" t="s">
        <v>18</v>
      </c>
      <c r="K665" s="10" t="s">
        <v>21</v>
      </c>
    </row>
    <row r="666" s="2" customFormat="1" ht="16" customHeight="1" spans="1:11">
      <c r="A666" s="10">
        <v>663</v>
      </c>
      <c r="B666" s="10" t="s">
        <v>241</v>
      </c>
      <c r="C666" s="10" t="s">
        <v>694</v>
      </c>
      <c r="D666" s="10" t="str">
        <f>"202305271230"</f>
        <v>202305271230</v>
      </c>
      <c r="E666" s="15">
        <v>0</v>
      </c>
      <c r="F666" s="16">
        <v>190</v>
      </c>
      <c r="G666" s="17"/>
      <c r="H666" s="20"/>
      <c r="I666" s="24" t="s">
        <v>18</v>
      </c>
      <c r="J666" s="24" t="s">
        <v>18</v>
      </c>
      <c r="K666" s="10" t="s">
        <v>21</v>
      </c>
    </row>
    <row r="667" s="2" customFormat="1" ht="16" customHeight="1" spans="1:11">
      <c r="A667" s="10">
        <v>664</v>
      </c>
      <c r="B667" s="10" t="s">
        <v>241</v>
      </c>
      <c r="C667" s="10" t="s">
        <v>695</v>
      </c>
      <c r="D667" s="10" t="str">
        <f>"202305271231"</f>
        <v>202305271231</v>
      </c>
      <c r="E667" s="15">
        <v>0</v>
      </c>
      <c r="F667" s="16">
        <v>190</v>
      </c>
      <c r="G667" s="17"/>
      <c r="H667" s="20"/>
      <c r="I667" s="24" t="s">
        <v>18</v>
      </c>
      <c r="J667" s="24" t="s">
        <v>18</v>
      </c>
      <c r="K667" s="10" t="s">
        <v>21</v>
      </c>
    </row>
    <row r="668" s="2" customFormat="1" ht="16" customHeight="1" spans="1:11">
      <c r="A668" s="10">
        <v>665</v>
      </c>
      <c r="B668" s="10" t="s">
        <v>241</v>
      </c>
      <c r="C668" s="10" t="s">
        <v>696</v>
      </c>
      <c r="D668" s="10" t="str">
        <f>"202305271233"</f>
        <v>202305271233</v>
      </c>
      <c r="E668" s="15">
        <v>0</v>
      </c>
      <c r="F668" s="16">
        <v>190</v>
      </c>
      <c r="G668" s="17"/>
      <c r="H668" s="20"/>
      <c r="I668" s="24" t="s">
        <v>18</v>
      </c>
      <c r="J668" s="24" t="s">
        <v>18</v>
      </c>
      <c r="K668" s="10" t="s">
        <v>21</v>
      </c>
    </row>
    <row r="669" s="2" customFormat="1" ht="16" customHeight="1" spans="1:11">
      <c r="A669" s="10">
        <v>666</v>
      </c>
      <c r="B669" s="10" t="s">
        <v>241</v>
      </c>
      <c r="C669" s="10" t="s">
        <v>697</v>
      </c>
      <c r="D669" s="10" t="str">
        <f>"202305271234"</f>
        <v>202305271234</v>
      </c>
      <c r="E669" s="15">
        <v>0</v>
      </c>
      <c r="F669" s="16">
        <v>190</v>
      </c>
      <c r="G669" s="17"/>
      <c r="H669" s="20"/>
      <c r="I669" s="24" t="s">
        <v>18</v>
      </c>
      <c r="J669" s="24" t="s">
        <v>18</v>
      </c>
      <c r="K669" s="10" t="s">
        <v>21</v>
      </c>
    </row>
    <row r="670" s="2" customFormat="1" ht="16" customHeight="1" spans="1:11">
      <c r="A670" s="10">
        <v>667</v>
      </c>
      <c r="B670" s="10" t="s">
        <v>241</v>
      </c>
      <c r="C670" s="10" t="s">
        <v>698</v>
      </c>
      <c r="D670" s="10" t="str">
        <f>"202305271235"</f>
        <v>202305271235</v>
      </c>
      <c r="E670" s="15">
        <v>0</v>
      </c>
      <c r="F670" s="16">
        <v>190</v>
      </c>
      <c r="G670" s="17"/>
      <c r="H670" s="20"/>
      <c r="I670" s="24" t="s">
        <v>18</v>
      </c>
      <c r="J670" s="24" t="s">
        <v>18</v>
      </c>
      <c r="K670" s="10" t="s">
        <v>21</v>
      </c>
    </row>
    <row r="671" s="2" customFormat="1" ht="16" customHeight="1" spans="1:11">
      <c r="A671" s="10">
        <v>668</v>
      </c>
      <c r="B671" s="10" t="s">
        <v>241</v>
      </c>
      <c r="C671" s="10" t="s">
        <v>699</v>
      </c>
      <c r="D671" s="10" t="str">
        <f>"202305271236"</f>
        <v>202305271236</v>
      </c>
      <c r="E671" s="15">
        <v>0</v>
      </c>
      <c r="F671" s="16">
        <v>190</v>
      </c>
      <c r="G671" s="17"/>
      <c r="H671" s="20"/>
      <c r="I671" s="24" t="s">
        <v>18</v>
      </c>
      <c r="J671" s="24" t="s">
        <v>18</v>
      </c>
      <c r="K671" s="10" t="s">
        <v>21</v>
      </c>
    </row>
    <row r="672" s="2" customFormat="1" ht="16" customHeight="1" spans="1:11">
      <c r="A672" s="10">
        <v>669</v>
      </c>
      <c r="B672" s="10" t="s">
        <v>241</v>
      </c>
      <c r="C672" s="10" t="s">
        <v>700</v>
      </c>
      <c r="D672" s="10" t="str">
        <f>"202305271239"</f>
        <v>202305271239</v>
      </c>
      <c r="E672" s="15">
        <v>0</v>
      </c>
      <c r="F672" s="16">
        <v>190</v>
      </c>
      <c r="G672" s="17"/>
      <c r="H672" s="20"/>
      <c r="I672" s="24" t="s">
        <v>18</v>
      </c>
      <c r="J672" s="24" t="s">
        <v>18</v>
      </c>
      <c r="K672" s="10" t="s">
        <v>21</v>
      </c>
    </row>
    <row r="673" s="2" customFormat="1" ht="16" customHeight="1" spans="1:11">
      <c r="A673" s="10">
        <v>670</v>
      </c>
      <c r="B673" s="10" t="s">
        <v>241</v>
      </c>
      <c r="C673" s="10" t="s">
        <v>701</v>
      </c>
      <c r="D673" s="10" t="str">
        <f>"202305271240"</f>
        <v>202305271240</v>
      </c>
      <c r="E673" s="15">
        <v>0</v>
      </c>
      <c r="F673" s="16">
        <v>190</v>
      </c>
      <c r="G673" s="17"/>
      <c r="H673" s="20"/>
      <c r="I673" s="24" t="s">
        <v>18</v>
      </c>
      <c r="J673" s="24" t="s">
        <v>18</v>
      </c>
      <c r="K673" s="10" t="s">
        <v>21</v>
      </c>
    </row>
    <row r="674" s="2" customFormat="1" ht="16" customHeight="1" spans="1:11">
      <c r="A674" s="10">
        <v>671</v>
      </c>
      <c r="B674" s="10" t="s">
        <v>241</v>
      </c>
      <c r="C674" s="10" t="s">
        <v>702</v>
      </c>
      <c r="D674" s="10" t="str">
        <f>"202305271241"</f>
        <v>202305271241</v>
      </c>
      <c r="E674" s="15">
        <v>0</v>
      </c>
      <c r="F674" s="16">
        <v>190</v>
      </c>
      <c r="G674" s="17"/>
      <c r="H674" s="20"/>
      <c r="I674" s="24" t="s">
        <v>18</v>
      </c>
      <c r="J674" s="24" t="s">
        <v>18</v>
      </c>
      <c r="K674" s="10" t="s">
        <v>21</v>
      </c>
    </row>
    <row r="675" s="2" customFormat="1" ht="16" customHeight="1" spans="1:11">
      <c r="A675" s="10">
        <v>672</v>
      </c>
      <c r="B675" s="10" t="s">
        <v>241</v>
      </c>
      <c r="C675" s="10" t="s">
        <v>703</v>
      </c>
      <c r="D675" s="10" t="str">
        <f>"202305271242"</f>
        <v>202305271242</v>
      </c>
      <c r="E675" s="15">
        <v>0</v>
      </c>
      <c r="F675" s="16">
        <v>190</v>
      </c>
      <c r="G675" s="17"/>
      <c r="H675" s="20"/>
      <c r="I675" s="24" t="s">
        <v>18</v>
      </c>
      <c r="J675" s="24" t="s">
        <v>18</v>
      </c>
      <c r="K675" s="10" t="s">
        <v>21</v>
      </c>
    </row>
    <row r="676" s="2" customFormat="1" ht="16" customHeight="1" spans="1:11">
      <c r="A676" s="10">
        <v>673</v>
      </c>
      <c r="B676" s="10" t="s">
        <v>241</v>
      </c>
      <c r="C676" s="10" t="s">
        <v>704</v>
      </c>
      <c r="D676" s="10" t="str">
        <f>"202305271243"</f>
        <v>202305271243</v>
      </c>
      <c r="E676" s="15">
        <v>0</v>
      </c>
      <c r="F676" s="16">
        <v>190</v>
      </c>
      <c r="G676" s="17"/>
      <c r="H676" s="20"/>
      <c r="I676" s="24" t="s">
        <v>18</v>
      </c>
      <c r="J676" s="24" t="s">
        <v>18</v>
      </c>
      <c r="K676" s="10" t="s">
        <v>21</v>
      </c>
    </row>
    <row r="677" s="2" customFormat="1" ht="16" customHeight="1" spans="1:11">
      <c r="A677" s="10">
        <v>674</v>
      </c>
      <c r="B677" s="10" t="s">
        <v>241</v>
      </c>
      <c r="C677" s="10" t="s">
        <v>705</v>
      </c>
      <c r="D677" s="10" t="str">
        <f>"202305271244"</f>
        <v>202305271244</v>
      </c>
      <c r="E677" s="15">
        <v>0</v>
      </c>
      <c r="F677" s="16">
        <v>190</v>
      </c>
      <c r="G677" s="17"/>
      <c r="H677" s="20"/>
      <c r="I677" s="24" t="s">
        <v>18</v>
      </c>
      <c r="J677" s="24" t="s">
        <v>18</v>
      </c>
      <c r="K677" s="10" t="s">
        <v>21</v>
      </c>
    </row>
    <row r="678" s="2" customFormat="1" ht="16" customHeight="1" spans="1:11">
      <c r="A678" s="10">
        <v>675</v>
      </c>
      <c r="B678" s="10" t="s">
        <v>241</v>
      </c>
      <c r="C678" s="10" t="s">
        <v>706</v>
      </c>
      <c r="D678" s="10" t="str">
        <f>"202305271245"</f>
        <v>202305271245</v>
      </c>
      <c r="E678" s="15">
        <v>0</v>
      </c>
      <c r="F678" s="16">
        <v>190</v>
      </c>
      <c r="G678" s="17"/>
      <c r="H678" s="20"/>
      <c r="I678" s="24" t="s">
        <v>18</v>
      </c>
      <c r="J678" s="24" t="s">
        <v>18</v>
      </c>
      <c r="K678" s="10" t="s">
        <v>21</v>
      </c>
    </row>
    <row r="679" s="2" customFormat="1" ht="16" customHeight="1" spans="1:11">
      <c r="A679" s="10">
        <v>676</v>
      </c>
      <c r="B679" s="10" t="s">
        <v>241</v>
      </c>
      <c r="C679" s="10" t="s">
        <v>707</v>
      </c>
      <c r="D679" s="10" t="str">
        <f>"202305271246"</f>
        <v>202305271246</v>
      </c>
      <c r="E679" s="15">
        <v>0</v>
      </c>
      <c r="F679" s="16">
        <v>190</v>
      </c>
      <c r="G679" s="17"/>
      <c r="H679" s="20"/>
      <c r="I679" s="24" t="s">
        <v>18</v>
      </c>
      <c r="J679" s="24" t="s">
        <v>18</v>
      </c>
      <c r="K679" s="10" t="s">
        <v>21</v>
      </c>
    </row>
    <row r="680" s="2" customFormat="1" ht="16" customHeight="1" spans="1:11">
      <c r="A680" s="10">
        <v>677</v>
      </c>
      <c r="B680" s="10" t="s">
        <v>241</v>
      </c>
      <c r="C680" s="10" t="s">
        <v>708</v>
      </c>
      <c r="D680" s="10" t="str">
        <f>"202305271247"</f>
        <v>202305271247</v>
      </c>
      <c r="E680" s="15">
        <v>0</v>
      </c>
      <c r="F680" s="16">
        <v>190</v>
      </c>
      <c r="G680" s="17"/>
      <c r="H680" s="20"/>
      <c r="I680" s="24" t="s">
        <v>18</v>
      </c>
      <c r="J680" s="24" t="s">
        <v>18</v>
      </c>
      <c r="K680" s="10" t="s">
        <v>21</v>
      </c>
    </row>
    <row r="681" s="2" customFormat="1" ht="16" customHeight="1" spans="1:11">
      <c r="A681" s="10">
        <v>678</v>
      </c>
      <c r="B681" s="10" t="s">
        <v>241</v>
      </c>
      <c r="C681" s="10" t="s">
        <v>709</v>
      </c>
      <c r="D681" s="10" t="str">
        <f>"202305271248"</f>
        <v>202305271248</v>
      </c>
      <c r="E681" s="15">
        <v>0</v>
      </c>
      <c r="F681" s="16">
        <v>190</v>
      </c>
      <c r="G681" s="17"/>
      <c r="H681" s="20"/>
      <c r="I681" s="24" t="s">
        <v>18</v>
      </c>
      <c r="J681" s="24" t="s">
        <v>18</v>
      </c>
      <c r="K681" s="10" t="s">
        <v>21</v>
      </c>
    </row>
    <row r="682" s="2" customFormat="1" ht="16" customHeight="1" spans="1:11">
      <c r="A682" s="10">
        <v>679</v>
      </c>
      <c r="B682" s="10" t="s">
        <v>241</v>
      </c>
      <c r="C682" s="10" t="s">
        <v>710</v>
      </c>
      <c r="D682" s="10" t="str">
        <f>"202305271251"</f>
        <v>202305271251</v>
      </c>
      <c r="E682" s="15">
        <v>0</v>
      </c>
      <c r="F682" s="16">
        <v>190</v>
      </c>
      <c r="G682" s="17"/>
      <c r="H682" s="20"/>
      <c r="I682" s="24" t="s">
        <v>18</v>
      </c>
      <c r="J682" s="24" t="s">
        <v>18</v>
      </c>
      <c r="K682" s="10" t="s">
        <v>21</v>
      </c>
    </row>
    <row r="683" s="2" customFormat="1" ht="16" customHeight="1" spans="1:11">
      <c r="A683" s="10">
        <v>680</v>
      </c>
      <c r="B683" s="10" t="s">
        <v>241</v>
      </c>
      <c r="C683" s="10" t="s">
        <v>711</v>
      </c>
      <c r="D683" s="10" t="str">
        <f>"202305271252"</f>
        <v>202305271252</v>
      </c>
      <c r="E683" s="15">
        <v>0</v>
      </c>
      <c r="F683" s="16">
        <v>190</v>
      </c>
      <c r="G683" s="17"/>
      <c r="H683" s="20"/>
      <c r="I683" s="24" t="s">
        <v>18</v>
      </c>
      <c r="J683" s="24" t="s">
        <v>18</v>
      </c>
      <c r="K683" s="10" t="s">
        <v>21</v>
      </c>
    </row>
    <row r="684" s="2" customFormat="1" ht="16" customHeight="1" spans="1:11">
      <c r="A684" s="10">
        <v>681</v>
      </c>
      <c r="B684" s="10" t="s">
        <v>241</v>
      </c>
      <c r="C684" s="10" t="s">
        <v>712</v>
      </c>
      <c r="D684" s="10" t="str">
        <f>"202305271256"</f>
        <v>202305271256</v>
      </c>
      <c r="E684" s="15">
        <v>0</v>
      </c>
      <c r="F684" s="16">
        <v>190</v>
      </c>
      <c r="G684" s="17"/>
      <c r="H684" s="20"/>
      <c r="I684" s="24" t="s">
        <v>18</v>
      </c>
      <c r="J684" s="24" t="s">
        <v>18</v>
      </c>
      <c r="K684" s="10" t="s">
        <v>21</v>
      </c>
    </row>
    <row r="685" s="2" customFormat="1" ht="16" customHeight="1" spans="1:11">
      <c r="A685" s="10">
        <v>682</v>
      </c>
      <c r="B685" s="10" t="s">
        <v>241</v>
      </c>
      <c r="C685" s="10" t="s">
        <v>713</v>
      </c>
      <c r="D685" s="10" t="str">
        <f>"202305271261"</f>
        <v>202305271261</v>
      </c>
      <c r="E685" s="15">
        <v>0</v>
      </c>
      <c r="F685" s="16">
        <v>190</v>
      </c>
      <c r="G685" s="17"/>
      <c r="H685" s="20"/>
      <c r="I685" s="24" t="s">
        <v>18</v>
      </c>
      <c r="J685" s="24" t="s">
        <v>18</v>
      </c>
      <c r="K685" s="10" t="s">
        <v>21</v>
      </c>
    </row>
    <row r="686" s="2" customFormat="1" ht="16" customHeight="1" spans="1:11">
      <c r="A686" s="10">
        <v>683</v>
      </c>
      <c r="B686" s="10" t="s">
        <v>241</v>
      </c>
      <c r="C686" s="10" t="s">
        <v>714</v>
      </c>
      <c r="D686" s="10" t="str">
        <f>"202305271262"</f>
        <v>202305271262</v>
      </c>
      <c r="E686" s="15">
        <v>0</v>
      </c>
      <c r="F686" s="16">
        <v>190</v>
      </c>
      <c r="G686" s="17"/>
      <c r="H686" s="20"/>
      <c r="I686" s="24" t="s">
        <v>18</v>
      </c>
      <c r="J686" s="24" t="s">
        <v>18</v>
      </c>
      <c r="K686" s="10" t="s">
        <v>21</v>
      </c>
    </row>
    <row r="687" s="2" customFormat="1" ht="16" customHeight="1" spans="1:11">
      <c r="A687" s="10">
        <v>684</v>
      </c>
      <c r="B687" s="10" t="s">
        <v>241</v>
      </c>
      <c r="C687" s="10" t="s">
        <v>715</v>
      </c>
      <c r="D687" s="10" t="str">
        <f>"202305271263"</f>
        <v>202305271263</v>
      </c>
      <c r="E687" s="15">
        <v>0</v>
      </c>
      <c r="F687" s="16">
        <v>190</v>
      </c>
      <c r="G687" s="17"/>
      <c r="H687" s="20"/>
      <c r="I687" s="24" t="s">
        <v>18</v>
      </c>
      <c r="J687" s="24" t="s">
        <v>18</v>
      </c>
      <c r="K687" s="10" t="s">
        <v>21</v>
      </c>
    </row>
    <row r="688" s="2" customFormat="1" ht="16" customHeight="1" spans="1:11">
      <c r="A688" s="10">
        <v>685</v>
      </c>
      <c r="B688" s="10" t="s">
        <v>241</v>
      </c>
      <c r="C688" s="10" t="s">
        <v>716</v>
      </c>
      <c r="D688" s="10" t="str">
        <f>"202305271264"</f>
        <v>202305271264</v>
      </c>
      <c r="E688" s="15">
        <v>0</v>
      </c>
      <c r="F688" s="16">
        <v>190</v>
      </c>
      <c r="G688" s="17"/>
      <c r="H688" s="20"/>
      <c r="I688" s="24" t="s">
        <v>18</v>
      </c>
      <c r="J688" s="24" t="s">
        <v>18</v>
      </c>
      <c r="K688" s="10" t="s">
        <v>21</v>
      </c>
    </row>
    <row r="689" s="2" customFormat="1" ht="16" customHeight="1" spans="1:11">
      <c r="A689" s="10">
        <v>686</v>
      </c>
      <c r="B689" s="10" t="s">
        <v>241</v>
      </c>
      <c r="C689" s="10" t="s">
        <v>717</v>
      </c>
      <c r="D689" s="10" t="str">
        <f>"202305271265"</f>
        <v>202305271265</v>
      </c>
      <c r="E689" s="15">
        <v>0</v>
      </c>
      <c r="F689" s="16">
        <v>190</v>
      </c>
      <c r="G689" s="21"/>
      <c r="H689" s="20"/>
      <c r="I689" s="24" t="s">
        <v>18</v>
      </c>
      <c r="J689" s="24" t="s">
        <v>18</v>
      </c>
      <c r="K689" s="10" t="s">
        <v>21</v>
      </c>
    </row>
    <row r="690" s="2" customFormat="1" ht="16" customHeight="1" spans="1:11">
      <c r="A690" s="10">
        <v>687</v>
      </c>
      <c r="B690" s="10" t="s">
        <v>718</v>
      </c>
      <c r="C690" s="10" t="s">
        <v>719</v>
      </c>
      <c r="D690" s="10" t="str">
        <f>"202305270127"</f>
        <v>202305270127</v>
      </c>
      <c r="E690" s="11">
        <v>74.9</v>
      </c>
      <c r="F690" s="12">
        <v>1</v>
      </c>
      <c r="G690" s="13">
        <v>1</v>
      </c>
      <c r="H690" s="14">
        <f>AVERAGE(E690:E696)</f>
        <v>61.8857142857143</v>
      </c>
      <c r="I690" s="23" t="s">
        <v>15</v>
      </c>
      <c r="J690" s="23" t="s">
        <v>15</v>
      </c>
      <c r="K690" s="10" t="s">
        <v>16</v>
      </c>
    </row>
    <row r="691" s="2" customFormat="1" ht="16" customHeight="1" spans="1:11">
      <c r="A691" s="10">
        <v>688</v>
      </c>
      <c r="B691" s="10" t="s">
        <v>718</v>
      </c>
      <c r="C691" s="10" t="s">
        <v>720</v>
      </c>
      <c r="D691" s="10" t="str">
        <f>"202305270142"</f>
        <v>202305270142</v>
      </c>
      <c r="E691" s="11">
        <v>65.7</v>
      </c>
      <c r="F691" s="12">
        <v>2</v>
      </c>
      <c r="G691" s="17"/>
      <c r="H691" s="18"/>
      <c r="I691" s="23" t="s">
        <v>15</v>
      </c>
      <c r="J691" s="23" t="s">
        <v>15</v>
      </c>
      <c r="K691" s="10" t="s">
        <v>16</v>
      </c>
    </row>
    <row r="692" s="2" customFormat="1" ht="16" customHeight="1" spans="1:11">
      <c r="A692" s="10">
        <v>689</v>
      </c>
      <c r="B692" s="10" t="s">
        <v>718</v>
      </c>
      <c r="C692" s="10" t="s">
        <v>721</v>
      </c>
      <c r="D692" s="10" t="str">
        <f>"202305270132"</f>
        <v>202305270132</v>
      </c>
      <c r="E692" s="15">
        <v>60.9</v>
      </c>
      <c r="F692" s="16">
        <v>3</v>
      </c>
      <c r="G692" s="17"/>
      <c r="H692" s="18"/>
      <c r="I692" s="24" t="s">
        <v>18</v>
      </c>
      <c r="J692" s="24" t="s">
        <v>18</v>
      </c>
      <c r="K692" s="10" t="s">
        <v>16</v>
      </c>
    </row>
    <row r="693" s="2" customFormat="1" ht="16" customHeight="1" spans="1:11">
      <c r="A693" s="10">
        <v>690</v>
      </c>
      <c r="B693" s="10" t="s">
        <v>718</v>
      </c>
      <c r="C693" s="10" t="s">
        <v>722</v>
      </c>
      <c r="D693" s="10" t="str">
        <f>"202305270144"</f>
        <v>202305270144</v>
      </c>
      <c r="E693" s="15">
        <v>60.9</v>
      </c>
      <c r="F693" s="16">
        <v>3</v>
      </c>
      <c r="G693" s="17"/>
      <c r="H693" s="18"/>
      <c r="I693" s="24" t="s">
        <v>18</v>
      </c>
      <c r="J693" s="24" t="s">
        <v>18</v>
      </c>
      <c r="K693" s="10" t="s">
        <v>16</v>
      </c>
    </row>
    <row r="694" s="2" customFormat="1" ht="16" customHeight="1" spans="1:11">
      <c r="A694" s="10">
        <v>691</v>
      </c>
      <c r="B694" s="10" t="s">
        <v>718</v>
      </c>
      <c r="C694" s="10" t="s">
        <v>723</v>
      </c>
      <c r="D694" s="10" t="str">
        <f>"202305270135"</f>
        <v>202305270135</v>
      </c>
      <c r="E694" s="15">
        <v>60.4</v>
      </c>
      <c r="F694" s="16">
        <v>5</v>
      </c>
      <c r="G694" s="17"/>
      <c r="H694" s="18"/>
      <c r="I694" s="24" t="s">
        <v>18</v>
      </c>
      <c r="J694" s="24" t="s">
        <v>18</v>
      </c>
      <c r="K694" s="10" t="s">
        <v>16</v>
      </c>
    </row>
    <row r="695" s="2" customFormat="1" ht="16" customHeight="1" spans="1:11">
      <c r="A695" s="10">
        <v>692</v>
      </c>
      <c r="B695" s="10" t="s">
        <v>718</v>
      </c>
      <c r="C695" s="10" t="s">
        <v>724</v>
      </c>
      <c r="D695" s="10" t="str">
        <f>"202305270136"</f>
        <v>202305270136</v>
      </c>
      <c r="E695" s="15">
        <v>57.1</v>
      </c>
      <c r="F695" s="16">
        <v>6</v>
      </c>
      <c r="G695" s="17"/>
      <c r="H695" s="18"/>
      <c r="I695" s="24" t="s">
        <v>18</v>
      </c>
      <c r="J695" s="24" t="s">
        <v>18</v>
      </c>
      <c r="K695" s="10" t="s">
        <v>16</v>
      </c>
    </row>
    <row r="696" s="2" customFormat="1" ht="16" customHeight="1" spans="1:11">
      <c r="A696" s="10">
        <v>693</v>
      </c>
      <c r="B696" s="10" t="s">
        <v>718</v>
      </c>
      <c r="C696" s="10" t="s">
        <v>725</v>
      </c>
      <c r="D696" s="10" t="str">
        <f>"202305270141"</f>
        <v>202305270141</v>
      </c>
      <c r="E696" s="15">
        <v>53.3</v>
      </c>
      <c r="F696" s="16">
        <v>7</v>
      </c>
      <c r="G696" s="17"/>
      <c r="H696" s="19"/>
      <c r="I696" s="24" t="s">
        <v>18</v>
      </c>
      <c r="J696" s="24" t="s">
        <v>18</v>
      </c>
      <c r="K696" s="10" t="s">
        <v>16</v>
      </c>
    </row>
    <row r="697" s="2" customFormat="1" ht="16" customHeight="1" spans="1:11">
      <c r="A697" s="10">
        <v>694</v>
      </c>
      <c r="B697" s="10" t="s">
        <v>718</v>
      </c>
      <c r="C697" s="10" t="s">
        <v>726</v>
      </c>
      <c r="D697" s="10" t="str">
        <f>"202305270124"</f>
        <v>202305270124</v>
      </c>
      <c r="E697" s="15">
        <v>0</v>
      </c>
      <c r="F697" s="16">
        <v>8</v>
      </c>
      <c r="G697" s="17"/>
      <c r="H697" s="20"/>
      <c r="I697" s="24" t="s">
        <v>18</v>
      </c>
      <c r="J697" s="24" t="s">
        <v>18</v>
      </c>
      <c r="K697" s="10" t="s">
        <v>21</v>
      </c>
    </row>
    <row r="698" s="2" customFormat="1" ht="16" customHeight="1" spans="1:11">
      <c r="A698" s="10">
        <v>695</v>
      </c>
      <c r="B698" s="10" t="s">
        <v>718</v>
      </c>
      <c r="C698" s="10" t="s">
        <v>727</v>
      </c>
      <c r="D698" s="10" t="str">
        <f>"202305270125"</f>
        <v>202305270125</v>
      </c>
      <c r="E698" s="15">
        <v>0</v>
      </c>
      <c r="F698" s="16">
        <v>8</v>
      </c>
      <c r="G698" s="17"/>
      <c r="H698" s="20"/>
      <c r="I698" s="24" t="s">
        <v>18</v>
      </c>
      <c r="J698" s="24" t="s">
        <v>18</v>
      </c>
      <c r="K698" s="10" t="s">
        <v>21</v>
      </c>
    </row>
    <row r="699" s="2" customFormat="1" ht="16" customHeight="1" spans="1:11">
      <c r="A699" s="10">
        <v>696</v>
      </c>
      <c r="B699" s="10" t="s">
        <v>718</v>
      </c>
      <c r="C699" s="10" t="s">
        <v>728</v>
      </c>
      <c r="D699" s="10" t="str">
        <f>"202305270126"</f>
        <v>202305270126</v>
      </c>
      <c r="E699" s="15">
        <v>0</v>
      </c>
      <c r="F699" s="16">
        <v>8</v>
      </c>
      <c r="G699" s="17"/>
      <c r="H699" s="20"/>
      <c r="I699" s="24" t="s">
        <v>18</v>
      </c>
      <c r="J699" s="24" t="s">
        <v>18</v>
      </c>
      <c r="K699" s="10" t="s">
        <v>21</v>
      </c>
    </row>
    <row r="700" s="2" customFormat="1" ht="16" customHeight="1" spans="1:11">
      <c r="A700" s="10">
        <v>697</v>
      </c>
      <c r="B700" s="10" t="s">
        <v>718</v>
      </c>
      <c r="C700" s="10" t="s">
        <v>729</v>
      </c>
      <c r="D700" s="10" t="str">
        <f>"202305270128"</f>
        <v>202305270128</v>
      </c>
      <c r="E700" s="15">
        <v>0</v>
      </c>
      <c r="F700" s="16">
        <v>8</v>
      </c>
      <c r="G700" s="17"/>
      <c r="H700" s="20"/>
      <c r="I700" s="24" t="s">
        <v>18</v>
      </c>
      <c r="J700" s="24" t="s">
        <v>18</v>
      </c>
      <c r="K700" s="10" t="s">
        <v>21</v>
      </c>
    </row>
    <row r="701" s="2" customFormat="1" ht="16" customHeight="1" spans="1:11">
      <c r="A701" s="10">
        <v>698</v>
      </c>
      <c r="B701" s="10" t="s">
        <v>718</v>
      </c>
      <c r="C701" s="10" t="s">
        <v>730</v>
      </c>
      <c r="D701" s="10" t="str">
        <f>"202305270129"</f>
        <v>202305270129</v>
      </c>
      <c r="E701" s="15">
        <v>0</v>
      </c>
      <c r="F701" s="16">
        <v>8</v>
      </c>
      <c r="G701" s="17"/>
      <c r="H701" s="20"/>
      <c r="I701" s="24" t="s">
        <v>18</v>
      </c>
      <c r="J701" s="24" t="s">
        <v>18</v>
      </c>
      <c r="K701" s="10" t="s">
        <v>21</v>
      </c>
    </row>
    <row r="702" s="2" customFormat="1" ht="16" customHeight="1" spans="1:11">
      <c r="A702" s="10">
        <v>699</v>
      </c>
      <c r="B702" s="10" t="s">
        <v>718</v>
      </c>
      <c r="C702" s="10" t="s">
        <v>731</v>
      </c>
      <c r="D702" s="10" t="str">
        <f>"202305270130"</f>
        <v>202305270130</v>
      </c>
      <c r="E702" s="15">
        <v>0</v>
      </c>
      <c r="F702" s="16">
        <v>8</v>
      </c>
      <c r="G702" s="17"/>
      <c r="H702" s="20"/>
      <c r="I702" s="24" t="s">
        <v>18</v>
      </c>
      <c r="J702" s="24" t="s">
        <v>18</v>
      </c>
      <c r="K702" s="10" t="s">
        <v>21</v>
      </c>
    </row>
    <row r="703" s="2" customFormat="1" ht="16" customHeight="1" spans="1:11">
      <c r="A703" s="10">
        <v>700</v>
      </c>
      <c r="B703" s="10" t="s">
        <v>718</v>
      </c>
      <c r="C703" s="10" t="s">
        <v>732</v>
      </c>
      <c r="D703" s="10" t="str">
        <f>"202305270131"</f>
        <v>202305270131</v>
      </c>
      <c r="E703" s="15">
        <v>0</v>
      </c>
      <c r="F703" s="16">
        <v>8</v>
      </c>
      <c r="G703" s="17"/>
      <c r="H703" s="20"/>
      <c r="I703" s="24" t="s">
        <v>18</v>
      </c>
      <c r="J703" s="24" t="s">
        <v>18</v>
      </c>
      <c r="K703" s="10" t="s">
        <v>21</v>
      </c>
    </row>
    <row r="704" s="2" customFormat="1" ht="16" customHeight="1" spans="1:11">
      <c r="A704" s="10">
        <v>701</v>
      </c>
      <c r="B704" s="10" t="s">
        <v>718</v>
      </c>
      <c r="C704" s="10" t="s">
        <v>733</v>
      </c>
      <c r="D704" s="10" t="str">
        <f>"202305270133"</f>
        <v>202305270133</v>
      </c>
      <c r="E704" s="15">
        <v>0</v>
      </c>
      <c r="F704" s="16">
        <v>8</v>
      </c>
      <c r="G704" s="17"/>
      <c r="H704" s="20"/>
      <c r="I704" s="24" t="s">
        <v>18</v>
      </c>
      <c r="J704" s="24" t="s">
        <v>18</v>
      </c>
      <c r="K704" s="10" t="s">
        <v>21</v>
      </c>
    </row>
    <row r="705" s="2" customFormat="1" ht="16" customHeight="1" spans="1:11">
      <c r="A705" s="10">
        <v>702</v>
      </c>
      <c r="B705" s="10" t="s">
        <v>718</v>
      </c>
      <c r="C705" s="10" t="s">
        <v>734</v>
      </c>
      <c r="D705" s="10" t="str">
        <f>"202305270134"</f>
        <v>202305270134</v>
      </c>
      <c r="E705" s="15">
        <v>0</v>
      </c>
      <c r="F705" s="16">
        <v>8</v>
      </c>
      <c r="G705" s="17"/>
      <c r="H705" s="20"/>
      <c r="I705" s="24" t="s">
        <v>18</v>
      </c>
      <c r="J705" s="24" t="s">
        <v>18</v>
      </c>
      <c r="K705" s="10" t="s">
        <v>21</v>
      </c>
    </row>
    <row r="706" s="2" customFormat="1" ht="16" customHeight="1" spans="1:11">
      <c r="A706" s="10">
        <v>703</v>
      </c>
      <c r="B706" s="10" t="s">
        <v>718</v>
      </c>
      <c r="C706" s="10" t="s">
        <v>735</v>
      </c>
      <c r="D706" s="10" t="str">
        <f>"202305270137"</f>
        <v>202305270137</v>
      </c>
      <c r="E706" s="15">
        <v>0</v>
      </c>
      <c r="F706" s="16">
        <v>8</v>
      </c>
      <c r="G706" s="17"/>
      <c r="H706" s="20"/>
      <c r="I706" s="24" t="s">
        <v>18</v>
      </c>
      <c r="J706" s="24" t="s">
        <v>18</v>
      </c>
      <c r="K706" s="10" t="s">
        <v>21</v>
      </c>
    </row>
    <row r="707" s="2" customFormat="1" ht="16" customHeight="1" spans="1:11">
      <c r="A707" s="10">
        <v>704</v>
      </c>
      <c r="B707" s="10" t="s">
        <v>718</v>
      </c>
      <c r="C707" s="10" t="s">
        <v>736</v>
      </c>
      <c r="D707" s="10" t="str">
        <f>"202305270138"</f>
        <v>202305270138</v>
      </c>
      <c r="E707" s="15">
        <v>0</v>
      </c>
      <c r="F707" s="16">
        <v>8</v>
      </c>
      <c r="G707" s="17"/>
      <c r="H707" s="20"/>
      <c r="I707" s="24" t="s">
        <v>18</v>
      </c>
      <c r="J707" s="24" t="s">
        <v>18</v>
      </c>
      <c r="K707" s="10" t="s">
        <v>21</v>
      </c>
    </row>
    <row r="708" s="2" customFormat="1" ht="16" customHeight="1" spans="1:11">
      <c r="A708" s="10">
        <v>705</v>
      </c>
      <c r="B708" s="10" t="s">
        <v>718</v>
      </c>
      <c r="C708" s="10" t="s">
        <v>737</v>
      </c>
      <c r="D708" s="10" t="str">
        <f>"202305270139"</f>
        <v>202305270139</v>
      </c>
      <c r="E708" s="15">
        <v>0</v>
      </c>
      <c r="F708" s="16">
        <v>8</v>
      </c>
      <c r="G708" s="17"/>
      <c r="H708" s="20"/>
      <c r="I708" s="24" t="s">
        <v>18</v>
      </c>
      <c r="J708" s="24" t="s">
        <v>18</v>
      </c>
      <c r="K708" s="10" t="s">
        <v>21</v>
      </c>
    </row>
    <row r="709" s="2" customFormat="1" ht="16" customHeight="1" spans="1:11">
      <c r="A709" s="10">
        <v>706</v>
      </c>
      <c r="B709" s="10" t="s">
        <v>718</v>
      </c>
      <c r="C709" s="10" t="s">
        <v>738</v>
      </c>
      <c r="D709" s="10" t="str">
        <f>"202305270140"</f>
        <v>202305270140</v>
      </c>
      <c r="E709" s="15">
        <v>0</v>
      </c>
      <c r="F709" s="16">
        <v>8</v>
      </c>
      <c r="G709" s="17"/>
      <c r="H709" s="20"/>
      <c r="I709" s="24" t="s">
        <v>18</v>
      </c>
      <c r="J709" s="24" t="s">
        <v>18</v>
      </c>
      <c r="K709" s="10" t="s">
        <v>21</v>
      </c>
    </row>
    <row r="710" s="2" customFormat="1" ht="16" customHeight="1" spans="1:11">
      <c r="A710" s="10">
        <v>707</v>
      </c>
      <c r="B710" s="10" t="s">
        <v>718</v>
      </c>
      <c r="C710" s="10" t="s">
        <v>739</v>
      </c>
      <c r="D710" s="10" t="str">
        <f>"202305270143"</f>
        <v>202305270143</v>
      </c>
      <c r="E710" s="15">
        <v>0</v>
      </c>
      <c r="F710" s="16">
        <v>8</v>
      </c>
      <c r="G710" s="21"/>
      <c r="H710" s="20"/>
      <c r="I710" s="24" t="s">
        <v>18</v>
      </c>
      <c r="J710" s="24" t="s">
        <v>18</v>
      </c>
      <c r="K710" s="10" t="s">
        <v>21</v>
      </c>
    </row>
    <row r="711" s="2" customFormat="1" ht="16" customHeight="1" spans="1:11">
      <c r="A711" s="10">
        <v>708</v>
      </c>
      <c r="B711" s="10" t="s">
        <v>740</v>
      </c>
      <c r="C711" s="10" t="s">
        <v>741</v>
      </c>
      <c r="D711" s="10" t="str">
        <f>"202305270149"</f>
        <v>202305270149</v>
      </c>
      <c r="E711" s="11">
        <v>56.2</v>
      </c>
      <c r="F711" s="12">
        <v>1</v>
      </c>
      <c r="G711" s="13">
        <v>1</v>
      </c>
      <c r="H711" s="20">
        <f>E711</f>
        <v>56.2</v>
      </c>
      <c r="I711" s="23" t="s">
        <v>15</v>
      </c>
      <c r="J711" s="23" t="s">
        <v>15</v>
      </c>
      <c r="K711" s="10" t="s">
        <v>16</v>
      </c>
    </row>
    <row r="712" s="2" customFormat="1" ht="16" customHeight="1" spans="1:11">
      <c r="A712" s="10">
        <v>709</v>
      </c>
      <c r="B712" s="10" t="s">
        <v>740</v>
      </c>
      <c r="C712" s="10" t="s">
        <v>742</v>
      </c>
      <c r="D712" s="10" t="str">
        <f>"202305270145"</f>
        <v>202305270145</v>
      </c>
      <c r="E712" s="15">
        <v>0</v>
      </c>
      <c r="F712" s="16">
        <v>2</v>
      </c>
      <c r="G712" s="17"/>
      <c r="H712" s="20"/>
      <c r="I712" s="24" t="s">
        <v>18</v>
      </c>
      <c r="J712" s="24" t="s">
        <v>18</v>
      </c>
      <c r="K712" s="10" t="s">
        <v>21</v>
      </c>
    </row>
    <row r="713" s="2" customFormat="1" ht="16" customHeight="1" spans="1:11">
      <c r="A713" s="10">
        <v>710</v>
      </c>
      <c r="B713" s="10" t="s">
        <v>740</v>
      </c>
      <c r="C713" s="10" t="s">
        <v>743</v>
      </c>
      <c r="D713" s="10" t="str">
        <f>"202305270146"</f>
        <v>202305270146</v>
      </c>
      <c r="E713" s="15">
        <v>0</v>
      </c>
      <c r="F713" s="16">
        <v>2</v>
      </c>
      <c r="G713" s="17"/>
      <c r="H713" s="20"/>
      <c r="I713" s="24" t="s">
        <v>18</v>
      </c>
      <c r="J713" s="24" t="s">
        <v>18</v>
      </c>
      <c r="K713" s="10" t="s">
        <v>21</v>
      </c>
    </row>
    <row r="714" s="2" customFormat="1" ht="16" customHeight="1" spans="1:11">
      <c r="A714" s="10">
        <v>711</v>
      </c>
      <c r="B714" s="10" t="s">
        <v>740</v>
      </c>
      <c r="C714" s="10" t="s">
        <v>744</v>
      </c>
      <c r="D714" s="10" t="str">
        <f>"202305270147"</f>
        <v>202305270147</v>
      </c>
      <c r="E714" s="15">
        <v>0</v>
      </c>
      <c r="F714" s="16">
        <v>2</v>
      </c>
      <c r="G714" s="17"/>
      <c r="H714" s="20"/>
      <c r="I714" s="24" t="s">
        <v>18</v>
      </c>
      <c r="J714" s="24" t="s">
        <v>18</v>
      </c>
      <c r="K714" s="10" t="s">
        <v>21</v>
      </c>
    </row>
    <row r="715" s="2" customFormat="1" ht="16" customHeight="1" spans="1:11">
      <c r="A715" s="10">
        <v>712</v>
      </c>
      <c r="B715" s="10" t="s">
        <v>740</v>
      </c>
      <c r="C715" s="10" t="s">
        <v>745</v>
      </c>
      <c r="D715" s="10" t="str">
        <f>"202305270148"</f>
        <v>202305270148</v>
      </c>
      <c r="E715" s="15">
        <v>0</v>
      </c>
      <c r="F715" s="16">
        <v>2</v>
      </c>
      <c r="G715" s="21"/>
      <c r="H715" s="20"/>
      <c r="I715" s="24" t="s">
        <v>18</v>
      </c>
      <c r="J715" s="24" t="s">
        <v>18</v>
      </c>
      <c r="K715" s="10" t="s">
        <v>21</v>
      </c>
    </row>
  </sheetData>
  <sheetProtection password="C705" sheet="1" formatCells="0" formatColumns="0" formatRows="0" insertRows="0" insertColumns="0" insertHyperlinks="0" deleteColumns="0" deleteRows="0" sort="0" autoFilter="0" pivotTables="0"/>
  <autoFilter ref="A3:K715">
    <extLst/>
  </autoFilter>
  <mergeCells count="34">
    <mergeCell ref="A2:K2"/>
    <mergeCell ref="G4:G16"/>
    <mergeCell ref="G17:G19"/>
    <mergeCell ref="G20:G33"/>
    <mergeCell ref="G34:G40"/>
    <mergeCell ref="G41:G53"/>
    <mergeCell ref="G54:G59"/>
    <mergeCell ref="G60:G99"/>
    <mergeCell ref="G100:G106"/>
    <mergeCell ref="G107:G115"/>
    <mergeCell ref="G116:G123"/>
    <mergeCell ref="G124:G178"/>
    <mergeCell ref="G179:G183"/>
    <mergeCell ref="G184:G197"/>
    <mergeCell ref="G198:G201"/>
    <mergeCell ref="G202:G208"/>
    <mergeCell ref="G209:G211"/>
    <mergeCell ref="G212:G689"/>
    <mergeCell ref="G690:G710"/>
    <mergeCell ref="G711:G715"/>
    <mergeCell ref="H4:H6"/>
    <mergeCell ref="H20:H27"/>
    <mergeCell ref="H34:H35"/>
    <mergeCell ref="H41:H42"/>
    <mergeCell ref="H54:H55"/>
    <mergeCell ref="H60:H66"/>
    <mergeCell ref="H107:H110"/>
    <mergeCell ref="H124:H150"/>
    <mergeCell ref="H179:H180"/>
    <mergeCell ref="H184:H189"/>
    <mergeCell ref="H198:H199"/>
    <mergeCell ref="H202:H203"/>
    <mergeCell ref="H212:H400"/>
    <mergeCell ref="H690:H696"/>
  </mergeCells>
  <printOptions horizontalCentered="1"/>
  <pageMargins left="0.393055555555556" right="0.393055555555556" top="0.393055555555556" bottom="0.393055555555556" header="0.196527777777778" footer="0.196527777777778"/>
  <pageSetup paperSize="9" scale="8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雨林沙漠</cp:lastModifiedBy>
  <dcterms:created xsi:type="dcterms:W3CDTF">2023-05-30T12:28:00Z</dcterms:created>
  <dcterms:modified xsi:type="dcterms:W3CDTF">2023-05-31T01:52:44Z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3BBC9F4E0D804B70BFF46D7B878554D7_13</vt:lpwstr>
  </property>
  <property fmtid="{D5CDD505-2E9C-101B-9397-08002B2CF9AE}" pid="3" name="KSOProductBuildVer">
    <vt:lpwstr>2052-11.1.0.14036</vt:lpwstr>
  </property>
</Properties>
</file>